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360" yWindow="75" windowWidth="20115" windowHeight="10800"/>
  </bookViews>
  <sheets>
    <sheet name="Opce USD" sheetId="1" r:id="rId1"/>
    <sheet name="Opce EUR" sheetId="6" r:id="rId2"/>
    <sheet name="Sheet2" sheetId="4" state="hidden" r:id="rId3"/>
    <sheet name="Forwardové kontrakty" sheetId="5" r:id="rId4"/>
  </sheets>
  <calcPr calcId="125725"/>
</workbook>
</file>

<file path=xl/calcChain.xml><?xml version="1.0" encoding="utf-8"?>
<calcChain xmlns="http://schemas.openxmlformats.org/spreadsheetml/2006/main">
  <c r="D13" i="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4"/>
  <c r="D13" i="1"/>
  <c r="S251"/>
  <c r="S252"/>
  <c r="S253"/>
  <c r="S25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4" l="1"/>
  <c r="E9" i="5"/>
  <c r="E8"/>
  <c r="D8" i="6"/>
  <c r="E5" i="5"/>
  <c r="B10"/>
  <c r="E7" s="1"/>
  <c r="B9"/>
  <c r="B8"/>
  <c r="E4" s="1"/>
  <c r="B7"/>
  <c r="E2" s="1"/>
  <c r="D15" i="4"/>
  <c r="H13"/>
  <c r="D13"/>
  <c r="D16"/>
  <c r="E22"/>
  <c r="D8" i="1"/>
  <c r="D16" l="1"/>
  <c r="D17" s="1"/>
  <c r="D21" s="1"/>
  <c r="D22" s="1"/>
  <c r="E6" i="5"/>
  <c r="E3"/>
  <c r="D16" i="6"/>
  <c r="D17" s="1"/>
  <c r="D21" s="1"/>
  <c r="D19" i="1" l="1"/>
  <c r="D20" s="1"/>
  <c r="D22" i="6"/>
  <c r="D23"/>
  <c r="D19"/>
  <c r="D20" s="1"/>
  <c r="D23" i="1" l="1"/>
</calcChain>
</file>

<file path=xl/sharedStrings.xml><?xml version="1.0" encoding="utf-8"?>
<sst xmlns="http://schemas.openxmlformats.org/spreadsheetml/2006/main" count="601" uniqueCount="67">
  <si>
    <t>domestic currency</t>
  </si>
  <si>
    <t>foreign currency</t>
  </si>
  <si>
    <t>EUR</t>
  </si>
  <si>
    <t>T</t>
  </si>
  <si>
    <t>valuation date</t>
  </si>
  <si>
    <t>maturity</t>
  </si>
  <si>
    <t>rf_f (EUR)</t>
  </si>
  <si>
    <t>volatilita</t>
  </si>
  <si>
    <t>d1</t>
  </si>
  <si>
    <t>d2</t>
  </si>
  <si>
    <t>c</t>
  </si>
  <si>
    <t>notional</t>
  </si>
  <si>
    <t>p</t>
  </si>
  <si>
    <t>put value total</t>
  </si>
  <si>
    <t xml:space="preserve">Nominal </t>
  </si>
  <si>
    <t>5Y IRS</t>
  </si>
  <si>
    <t>noha pritok (+)</t>
  </si>
  <si>
    <t>noha odtok (-)</t>
  </si>
  <si>
    <t>3M</t>
  </si>
  <si>
    <t>float</t>
  </si>
  <si>
    <t>fix</t>
  </si>
  <si>
    <t>dlouha pozice v dluhopisu</t>
  </si>
  <si>
    <t>kratka pozice v dluhopisu</t>
  </si>
  <si>
    <t>(pohl0</t>
  </si>
  <si>
    <t>D</t>
  </si>
  <si>
    <t>po zohledneni znamenka</t>
  </si>
  <si>
    <t>vaha IRS</t>
  </si>
  <si>
    <t>D total</t>
  </si>
  <si>
    <t>D port bez IRS</t>
  </si>
  <si>
    <t>hodnota portfolia</t>
  </si>
  <si>
    <t>d Portfolia</t>
  </si>
  <si>
    <t>SR(CZK/USD)</t>
  </si>
  <si>
    <t>SR(CZK/EUR)</t>
  </si>
  <si>
    <t>2.1.2009</t>
  </si>
  <si>
    <t>IR CZK D</t>
  </si>
  <si>
    <t>IR USD L</t>
  </si>
  <si>
    <t>IR EUR L</t>
  </si>
  <si>
    <t>t1</t>
  </si>
  <si>
    <t>t2</t>
  </si>
  <si>
    <t>t3</t>
  </si>
  <si>
    <t>t4</t>
  </si>
  <si>
    <t>FR 14D USD</t>
  </si>
  <si>
    <t>FR 1M USD</t>
  </si>
  <si>
    <t>FR 1M EUR</t>
  </si>
  <si>
    <t>FR 3M USD</t>
  </si>
  <si>
    <t>FR 6M USD</t>
  </si>
  <si>
    <t>FR 6M EUR</t>
  </si>
  <si>
    <t>CZK</t>
  </si>
  <si>
    <t>USD</t>
  </si>
  <si>
    <t>S (spot FX) CZK per 1 USD</t>
  </si>
  <si>
    <t>K (strike) CZK per 1 USD</t>
  </si>
  <si>
    <t>Den</t>
  </si>
  <si>
    <t>Kurs</t>
  </si>
  <si>
    <t>rf_d (CZK)</t>
  </si>
  <si>
    <t>S (spot FX) CZK per 1 EUR</t>
  </si>
  <si>
    <t>K (strike) CZK per 1 EUR</t>
  </si>
  <si>
    <t>rf_f (USD)</t>
  </si>
  <si>
    <t>CZK per unit of USD</t>
  </si>
  <si>
    <t>USD per unit of CZK</t>
  </si>
  <si>
    <t>GARMAN-KOHLHAGEN MODEL</t>
  </si>
  <si>
    <t>CZK per unit of EUR</t>
  </si>
  <si>
    <t>EUR per unit of CZK</t>
  </si>
  <si>
    <t>FR 12M USD</t>
  </si>
  <si>
    <t>FR 12M EUR</t>
  </si>
  <si>
    <t>t5</t>
  </si>
  <si>
    <t>call value total</t>
  </si>
  <si>
    <t>LN Změn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</si>
</sst>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[$-1010405]dd\.mm\.yyyy"/>
    <numFmt numFmtId="167" formatCode="[$-1010405]#\ ###\ ###\ ###\ ###\ ###\ ##0.0000"/>
    <numFmt numFmtId="168" formatCode="0.00000"/>
  </numFmts>
  <fonts count="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14" fontId="0" fillId="3" borderId="0" xfId="0" applyNumberFormat="1" applyFill="1"/>
    <xf numFmtId="0" fontId="2" fillId="0" borderId="0" xfId="0" applyFont="1"/>
    <xf numFmtId="9" fontId="0" fillId="0" borderId="0" xfId="0" applyNumberFormat="1"/>
    <xf numFmtId="3" fontId="0" fillId="0" borderId="0" xfId="0" applyNumberFormat="1"/>
    <xf numFmtId="0" fontId="0" fillId="4" borderId="0" xfId="0" applyFill="1"/>
    <xf numFmtId="164" fontId="0" fillId="0" borderId="0" xfId="0" applyNumberFormat="1" applyAlignment="1">
      <alignment horizontal="right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/>
    <xf numFmtId="3" fontId="0" fillId="2" borderId="0" xfId="0" applyNumberFormat="1" applyFill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8" fontId="0" fillId="0" borderId="0" xfId="0" applyNumberFormat="1" applyAlignment="1">
      <alignment horizontal="right"/>
    </xf>
    <xf numFmtId="166" fontId="4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167" fontId="4" fillId="0" borderId="3" xfId="0" applyNumberFormat="1" applyFont="1" applyFill="1" applyBorder="1" applyAlignment="1">
      <alignment horizontal="right" vertical="top" wrapText="1"/>
    </xf>
    <xf numFmtId="0" fontId="0" fillId="0" borderId="3" xfId="0" applyBorder="1"/>
    <xf numFmtId="0" fontId="0" fillId="4" borderId="3" xfId="0" applyFill="1" applyBorder="1"/>
    <xf numFmtId="165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</xdr:row>
      <xdr:rowOff>19050</xdr:rowOff>
    </xdr:from>
    <xdr:to>
      <xdr:col>13</xdr:col>
      <xdr:colOff>409575</xdr:colOff>
      <xdr:row>12</xdr:row>
      <xdr:rowOff>104775</xdr:rowOff>
    </xdr:to>
    <xdr:cxnSp macro="">
      <xdr:nvCxnSpPr>
        <xdr:cNvPr id="2" name="Straight Arrow Connector 1"/>
        <xdr:cNvCxnSpPr/>
      </xdr:nvCxnSpPr>
      <xdr:spPr>
        <a:xfrm flipV="1">
          <a:off x="3619500" y="523875"/>
          <a:ext cx="5791200" cy="16287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</xdr:row>
      <xdr:rowOff>9525</xdr:rowOff>
    </xdr:from>
    <xdr:to>
      <xdr:col>13</xdr:col>
      <xdr:colOff>409575</xdr:colOff>
      <xdr:row>12</xdr:row>
      <xdr:rowOff>95250</xdr:rowOff>
    </xdr:to>
    <xdr:cxnSp macro="">
      <xdr:nvCxnSpPr>
        <xdr:cNvPr id="3" name="Straight Arrow Connector 2"/>
        <xdr:cNvCxnSpPr/>
      </xdr:nvCxnSpPr>
      <xdr:spPr>
        <a:xfrm flipV="1">
          <a:off x="4229100" y="514350"/>
          <a:ext cx="5791200" cy="16287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S254"/>
  <sheetViews>
    <sheetView tabSelected="1" workbookViewId="0">
      <selection activeCell="G14" sqref="G14"/>
    </sheetView>
  </sheetViews>
  <sheetFormatPr defaultRowHeight="12.75"/>
  <cols>
    <col min="3" max="3" width="24.28515625" bestFit="1" customWidth="1"/>
    <col min="4" max="4" width="11.140625" bestFit="1" customWidth="1"/>
    <col min="15" max="15" width="10.140625" bestFit="1" customWidth="1"/>
    <col min="17" max="17" width="0" hidden="1" customWidth="1"/>
    <col min="18" max="18" width="11" bestFit="1" customWidth="1"/>
  </cols>
  <sheetData>
    <row r="2" spans="3:19">
      <c r="C2" s="17" t="s">
        <v>59</v>
      </c>
      <c r="D2" s="18"/>
      <c r="O2" s="12" t="s">
        <v>51</v>
      </c>
      <c r="P2" s="8"/>
      <c r="Q2" s="8"/>
      <c r="R2" s="12" t="s">
        <v>52</v>
      </c>
      <c r="S2" s="12" t="s">
        <v>66</v>
      </c>
    </row>
    <row r="3" spans="3:19">
      <c r="O3" s="20">
        <v>39449</v>
      </c>
      <c r="P3" s="21" t="s">
        <v>47</v>
      </c>
      <c r="Q3" s="22">
        <v>18.177</v>
      </c>
      <c r="R3" s="22">
        <v>17.91</v>
      </c>
      <c r="S3" s="23"/>
    </row>
    <row r="4" spans="3:19">
      <c r="C4" t="s">
        <v>0</v>
      </c>
      <c r="D4" s="10" t="s">
        <v>47</v>
      </c>
      <c r="F4" s="5"/>
      <c r="O4" s="20">
        <v>39450</v>
      </c>
      <c r="P4" s="21" t="s">
        <v>47</v>
      </c>
      <c r="Q4" s="22">
        <v>17.895</v>
      </c>
      <c r="R4" s="22">
        <v>17.756</v>
      </c>
      <c r="S4" s="23">
        <f>LN(R4/R3)</f>
        <v>-8.6357291008316052E-3</v>
      </c>
    </row>
    <row r="5" spans="3:19">
      <c r="C5" t="s">
        <v>1</v>
      </c>
      <c r="D5" s="10" t="s">
        <v>48</v>
      </c>
      <c r="O5" s="20">
        <v>39451</v>
      </c>
      <c r="P5" s="21" t="s">
        <v>47</v>
      </c>
      <c r="Q5" s="22">
        <v>17.739999999999998</v>
      </c>
      <c r="R5" s="22">
        <v>17.712499999999999</v>
      </c>
      <c r="S5" s="23">
        <f t="shared" ref="S5:S68" si="0">LN(R5/R4)</f>
        <v>-2.4528819549901148E-3</v>
      </c>
    </row>
    <row r="6" spans="3:19">
      <c r="C6" s="3" t="s">
        <v>4</v>
      </c>
      <c r="D6" s="4">
        <v>39815</v>
      </c>
      <c r="O6" s="20">
        <v>39454</v>
      </c>
      <c r="P6" s="21" t="s">
        <v>47</v>
      </c>
      <c r="Q6" s="22">
        <v>17.696000000000002</v>
      </c>
      <c r="R6" s="22">
        <v>17.761499999999998</v>
      </c>
      <c r="S6" s="23">
        <f t="shared" si="0"/>
        <v>2.762588440185332E-3</v>
      </c>
    </row>
    <row r="7" spans="3:19">
      <c r="C7" t="s">
        <v>5</v>
      </c>
      <c r="D7" s="1">
        <v>40177</v>
      </c>
      <c r="O7" s="20">
        <v>39455</v>
      </c>
      <c r="P7" s="21" t="s">
        <v>47</v>
      </c>
      <c r="Q7" s="22">
        <v>17.757999999999999</v>
      </c>
      <c r="R7" s="22">
        <v>17.73</v>
      </c>
      <c r="S7" s="23">
        <f t="shared" si="0"/>
        <v>-1.7750733708674405E-3</v>
      </c>
    </row>
    <row r="8" spans="3:19">
      <c r="C8" t="s">
        <v>3</v>
      </c>
      <c r="D8">
        <f>(D7-D6)/365</f>
        <v>0.99178082191780825</v>
      </c>
      <c r="O8" s="20">
        <v>39456</v>
      </c>
      <c r="P8" s="21" t="s">
        <v>47</v>
      </c>
      <c r="Q8" s="22">
        <v>17.713000000000001</v>
      </c>
      <c r="R8" s="22">
        <v>17.684000000000001</v>
      </c>
      <c r="S8" s="23">
        <f t="shared" si="0"/>
        <v>-2.5978441221197303E-3</v>
      </c>
    </row>
    <row r="9" spans="3:19">
      <c r="C9" s="11" t="s">
        <v>53</v>
      </c>
      <c r="D9" s="3">
        <v>3.5400000000000001E-2</v>
      </c>
      <c r="O9" s="20">
        <v>39457</v>
      </c>
      <c r="P9" s="21" t="s">
        <v>47</v>
      </c>
      <c r="Q9" s="22">
        <v>17.68</v>
      </c>
      <c r="R9" s="22">
        <v>17.5015</v>
      </c>
      <c r="S9" s="23">
        <f t="shared" si="0"/>
        <v>-1.037368442207371E-2</v>
      </c>
    </row>
    <row r="10" spans="3:19">
      <c r="C10" s="11" t="s">
        <v>56</v>
      </c>
      <c r="D10" s="3">
        <v>2.0240000000000001E-2</v>
      </c>
      <c r="O10" s="20">
        <v>39458</v>
      </c>
      <c r="P10" s="21" t="s">
        <v>47</v>
      </c>
      <c r="Q10" s="22">
        <v>17.463999999999999</v>
      </c>
      <c r="R10" s="22">
        <v>17.5215</v>
      </c>
      <c r="S10" s="23">
        <f t="shared" si="0"/>
        <v>1.1421067398002364E-3</v>
      </c>
    </row>
    <row r="11" spans="3:19">
      <c r="C11" s="11" t="s">
        <v>49</v>
      </c>
      <c r="D11" s="3">
        <v>19.393000000000001</v>
      </c>
      <c r="O11" s="20">
        <v>39461</v>
      </c>
      <c r="P11" s="21" t="s">
        <v>47</v>
      </c>
      <c r="Q11" s="22">
        <v>17.503</v>
      </c>
      <c r="R11" s="22">
        <v>17.380499999999998</v>
      </c>
      <c r="S11" s="23">
        <f t="shared" si="0"/>
        <v>-8.0798101586339443E-3</v>
      </c>
    </row>
    <row r="12" spans="3:19">
      <c r="C12" s="10" t="s">
        <v>50</v>
      </c>
      <c r="D12">
        <v>19.100000000000001</v>
      </c>
      <c r="O12" s="20">
        <v>39462</v>
      </c>
      <c r="P12" s="21" t="s">
        <v>47</v>
      </c>
      <c r="Q12" s="22">
        <v>17.353000000000002</v>
      </c>
      <c r="R12" s="22">
        <v>17.506999999999998</v>
      </c>
      <c r="S12" s="23">
        <f t="shared" si="0"/>
        <v>7.251912827705681E-3</v>
      </c>
    </row>
    <row r="13" spans="3:19">
      <c r="C13" s="3" t="s">
        <v>7</v>
      </c>
      <c r="D13" s="3">
        <f>STDEV(S4:S254)*SQRT(252)</f>
        <v>0.21625519970998147</v>
      </c>
      <c r="O13" s="20">
        <v>39463</v>
      </c>
      <c r="P13" s="21" t="s">
        <v>47</v>
      </c>
      <c r="Q13" s="22">
        <v>17.48</v>
      </c>
      <c r="R13" s="22">
        <v>17.888999999999999</v>
      </c>
      <c r="S13" s="23">
        <f t="shared" si="0"/>
        <v>2.1585197858283212E-2</v>
      </c>
    </row>
    <row r="14" spans="3:19">
      <c r="C14" s="10"/>
      <c r="O14" s="20">
        <v>39464</v>
      </c>
      <c r="P14" s="21" t="s">
        <v>47</v>
      </c>
      <c r="Q14" s="22">
        <v>17.87</v>
      </c>
      <c r="R14" s="22">
        <v>17.8765</v>
      </c>
      <c r="S14" s="23">
        <f t="shared" si="0"/>
        <v>-6.9899766584862616E-4</v>
      </c>
    </row>
    <row r="15" spans="3:19">
      <c r="O15" s="20">
        <v>39465</v>
      </c>
      <c r="P15" s="21" t="s">
        <v>47</v>
      </c>
      <c r="Q15" s="22">
        <v>17.838000000000001</v>
      </c>
      <c r="R15" s="22">
        <v>17.944500000000001</v>
      </c>
      <c r="S15" s="23">
        <f t="shared" si="0"/>
        <v>3.7966601537018268E-3</v>
      </c>
    </row>
    <row r="16" spans="3:19">
      <c r="C16" t="s">
        <v>8</v>
      </c>
      <c r="D16">
        <f>(LN(D11/D12)+(D9-D10+0.5*D13^2)*D8)/(D13*SQRT(D8))</f>
        <v>0.24818467091454383</v>
      </c>
      <c r="O16" s="20">
        <v>39468</v>
      </c>
      <c r="P16" s="21" t="s">
        <v>47</v>
      </c>
      <c r="Q16" s="22">
        <v>17.907</v>
      </c>
      <c r="R16" s="22">
        <v>18.204999999999998</v>
      </c>
      <c r="S16" s="23">
        <f t="shared" si="0"/>
        <v>1.4412620330464997E-2</v>
      </c>
    </row>
    <row r="17" spans="3:19">
      <c r="C17" t="s">
        <v>9</v>
      </c>
      <c r="D17">
        <f>D16-SQRT(D8)*D13</f>
        <v>3.282002488380148E-2</v>
      </c>
      <c r="O17" s="20">
        <v>39469</v>
      </c>
      <c r="P17" s="21" t="s">
        <v>47</v>
      </c>
      <c r="Q17" s="22">
        <v>18.18</v>
      </c>
      <c r="R17" s="22">
        <v>17.896000000000001</v>
      </c>
      <c r="S17" s="23">
        <f t="shared" si="0"/>
        <v>-1.7119057439568163E-2</v>
      </c>
    </row>
    <row r="18" spans="3:19">
      <c r="C18" t="s">
        <v>11</v>
      </c>
      <c r="D18" s="7">
        <v>50000000</v>
      </c>
      <c r="E18" s="10" t="s">
        <v>48</v>
      </c>
      <c r="O18" s="20">
        <v>39470</v>
      </c>
      <c r="P18" s="21" t="s">
        <v>47</v>
      </c>
      <c r="Q18" s="22">
        <v>17.895</v>
      </c>
      <c r="R18" s="22">
        <v>17.791</v>
      </c>
      <c r="S18" s="23">
        <f t="shared" si="0"/>
        <v>-5.8845127351900258E-3</v>
      </c>
    </row>
    <row r="19" spans="3:19">
      <c r="C19" t="s">
        <v>10</v>
      </c>
      <c r="D19">
        <f>D11*EXP(-D10*D8)*NORMSDIST(D16)-D12*EXP(-D9*D8)*NORMSDIST(D17)</f>
        <v>1.9046840986080813</v>
      </c>
      <c r="E19" s="10" t="s">
        <v>57</v>
      </c>
      <c r="O19" s="20">
        <v>39471</v>
      </c>
      <c r="P19" s="21" t="s">
        <v>47</v>
      </c>
      <c r="Q19" s="22">
        <v>17.754000000000001</v>
      </c>
      <c r="R19" s="22">
        <v>17.529499999999999</v>
      </c>
      <c r="S19" s="23">
        <f t="shared" si="0"/>
        <v>-1.4807535459071453E-2</v>
      </c>
    </row>
    <row r="20" spans="3:19">
      <c r="D20">
        <f>D19/D11</f>
        <v>9.8215031125049312E-2</v>
      </c>
      <c r="E20" s="10" t="s">
        <v>58</v>
      </c>
      <c r="O20" s="20">
        <v>39472</v>
      </c>
      <c r="P20" s="21" t="s">
        <v>47</v>
      </c>
      <c r="Q20" s="22">
        <v>17.504000000000001</v>
      </c>
      <c r="R20" s="22">
        <v>17.637999999999998</v>
      </c>
      <c r="S20" s="23">
        <f t="shared" si="0"/>
        <v>6.17048947242197E-3</v>
      </c>
    </row>
    <row r="21" spans="3:19">
      <c r="C21" t="s">
        <v>12</v>
      </c>
      <c r="D21">
        <f>D12*EXP(-D9*D8)*NORMSDIST(-D17)-D11*EXP(-D10*D8)*NORMSDIST(-D16)</f>
        <v>1.3381435790798388</v>
      </c>
      <c r="E21" s="10" t="s">
        <v>57</v>
      </c>
      <c r="O21" s="20">
        <v>39475</v>
      </c>
      <c r="P21" s="21" t="s">
        <v>47</v>
      </c>
      <c r="Q21" s="22">
        <v>17.611999999999998</v>
      </c>
      <c r="R21" s="22">
        <v>17.54</v>
      </c>
      <c r="S21" s="23">
        <f t="shared" si="0"/>
        <v>-5.5716785219519635E-3</v>
      </c>
    </row>
    <row r="22" spans="3:19">
      <c r="D22">
        <f>D21/D11</f>
        <v>6.9001370550190205E-2</v>
      </c>
      <c r="E22" s="10" t="s">
        <v>58</v>
      </c>
      <c r="O22" s="20">
        <v>39476</v>
      </c>
      <c r="P22" s="21" t="s">
        <v>47</v>
      </c>
      <c r="Q22" s="22">
        <v>17.5</v>
      </c>
      <c r="R22" s="22">
        <v>17.591000000000001</v>
      </c>
      <c r="S22" s="23">
        <f t="shared" si="0"/>
        <v>2.9034206727316229E-3</v>
      </c>
    </row>
    <row r="23" spans="3:19">
      <c r="C23" s="2" t="s">
        <v>65</v>
      </c>
      <c r="D23" s="16">
        <f>D19*D18</f>
        <v>95234204.930404067</v>
      </c>
      <c r="E23" s="15" t="s">
        <v>47</v>
      </c>
      <c r="O23" s="20">
        <v>39477</v>
      </c>
      <c r="P23" s="21" t="s">
        <v>47</v>
      </c>
      <c r="Q23" s="22">
        <v>17.577999999999999</v>
      </c>
      <c r="R23" s="22">
        <v>17.479500000000002</v>
      </c>
      <c r="S23" s="23">
        <f t="shared" si="0"/>
        <v>-6.3586419174777179E-3</v>
      </c>
    </row>
    <row r="24" spans="3:19">
      <c r="O24" s="20">
        <v>39478</v>
      </c>
      <c r="P24" s="21" t="s">
        <v>47</v>
      </c>
      <c r="Q24" s="22">
        <v>17.466000000000001</v>
      </c>
      <c r="R24" s="22">
        <v>17.506</v>
      </c>
      <c r="S24" s="23">
        <f t="shared" si="0"/>
        <v>1.5149136109554704E-3</v>
      </c>
    </row>
    <row r="25" spans="3:19">
      <c r="O25" s="20">
        <v>39479</v>
      </c>
      <c r="P25" s="21" t="s">
        <v>47</v>
      </c>
      <c r="Q25" s="22">
        <v>17.497</v>
      </c>
      <c r="R25" s="22">
        <v>17.463500000000003</v>
      </c>
      <c r="S25" s="23">
        <f t="shared" si="0"/>
        <v>-2.4306907976993767E-3</v>
      </c>
    </row>
    <row r="26" spans="3:19">
      <c r="O26" s="20">
        <v>39482</v>
      </c>
      <c r="P26" s="21" t="s">
        <v>47</v>
      </c>
      <c r="Q26" s="22">
        <v>17.484999999999999</v>
      </c>
      <c r="R26" s="22">
        <v>17.304000000000002</v>
      </c>
      <c r="S26" s="23">
        <f t="shared" si="0"/>
        <v>-9.175299861789098E-3</v>
      </c>
    </row>
    <row r="27" spans="3:19">
      <c r="O27" s="20">
        <v>39483</v>
      </c>
      <c r="P27" s="21" t="s">
        <v>47</v>
      </c>
      <c r="Q27" s="22">
        <v>17.277000000000001</v>
      </c>
      <c r="R27" s="22">
        <v>17.582000000000001</v>
      </c>
      <c r="S27" s="23">
        <f t="shared" si="0"/>
        <v>1.5937962778229162E-2</v>
      </c>
    </row>
    <row r="28" spans="3:19">
      <c r="O28" s="20">
        <v>39484</v>
      </c>
      <c r="P28" s="21" t="s">
        <v>47</v>
      </c>
      <c r="Q28" s="22">
        <v>17.562999999999999</v>
      </c>
      <c r="R28" s="22">
        <v>17.506500000000003</v>
      </c>
      <c r="S28" s="23">
        <f t="shared" si="0"/>
        <v>-4.3034108906056913E-3</v>
      </c>
    </row>
    <row r="29" spans="3:19">
      <c r="O29" s="20">
        <v>39485</v>
      </c>
      <c r="P29" s="21" t="s">
        <v>47</v>
      </c>
      <c r="Q29" s="22">
        <v>17.471</v>
      </c>
      <c r="R29" s="22">
        <v>17.787500000000001</v>
      </c>
      <c r="S29" s="23">
        <f t="shared" si="0"/>
        <v>1.5923722877589697E-2</v>
      </c>
    </row>
    <row r="30" spans="3:19">
      <c r="O30" s="20">
        <v>39486</v>
      </c>
      <c r="P30" s="21" t="s">
        <v>47</v>
      </c>
      <c r="Q30" s="22">
        <v>17.773</v>
      </c>
      <c r="R30" s="22">
        <v>17.747</v>
      </c>
      <c r="S30" s="23">
        <f t="shared" si="0"/>
        <v>-2.2794758635429676E-3</v>
      </c>
    </row>
    <row r="31" spans="3:19">
      <c r="O31" s="20">
        <v>39489</v>
      </c>
      <c r="P31" s="21" t="s">
        <v>47</v>
      </c>
      <c r="Q31" s="22">
        <v>17.712</v>
      </c>
      <c r="R31" s="22">
        <v>17.687999999999999</v>
      </c>
      <c r="S31" s="23">
        <f t="shared" si="0"/>
        <v>-3.3300439972827147E-3</v>
      </c>
    </row>
    <row r="32" spans="3:19">
      <c r="O32" s="20">
        <v>39490</v>
      </c>
      <c r="P32" s="21" t="s">
        <v>47</v>
      </c>
      <c r="Q32" s="22">
        <v>17.663</v>
      </c>
      <c r="R32" s="22">
        <v>17.4815</v>
      </c>
      <c r="S32" s="23">
        <f t="shared" si="0"/>
        <v>-1.1743264652445932E-2</v>
      </c>
    </row>
    <row r="33" spans="15:19">
      <c r="O33" s="20">
        <v>39491</v>
      </c>
      <c r="P33" s="21" t="s">
        <v>47</v>
      </c>
      <c r="Q33" s="22">
        <v>17.47</v>
      </c>
      <c r="R33" s="22">
        <v>17.5305</v>
      </c>
      <c r="S33" s="23">
        <f t="shared" si="0"/>
        <v>2.7990421564851146E-3</v>
      </c>
    </row>
    <row r="34" spans="15:19">
      <c r="O34" s="20">
        <v>39492</v>
      </c>
      <c r="P34" s="21" t="s">
        <v>47</v>
      </c>
      <c r="Q34" s="22">
        <v>17.495000000000001</v>
      </c>
      <c r="R34" s="22">
        <v>17.253499999999999</v>
      </c>
      <c r="S34" s="23">
        <f t="shared" si="0"/>
        <v>-1.5927199612218057E-2</v>
      </c>
    </row>
    <row r="35" spans="15:19">
      <c r="O35" s="20">
        <v>39493</v>
      </c>
      <c r="P35" s="21" t="s">
        <v>47</v>
      </c>
      <c r="Q35" s="22">
        <v>17.242000000000001</v>
      </c>
      <c r="R35" s="22">
        <v>17.170500000000001</v>
      </c>
      <c r="S35" s="23">
        <f t="shared" si="0"/>
        <v>-4.8222264024626003E-3</v>
      </c>
    </row>
    <row r="36" spans="15:19">
      <c r="O36" s="20">
        <v>39496</v>
      </c>
      <c r="P36" s="21" t="s">
        <v>47</v>
      </c>
      <c r="Q36" s="22">
        <v>17.100000000000001</v>
      </c>
      <c r="R36" s="22">
        <v>17.237000000000002</v>
      </c>
      <c r="S36" s="23">
        <f t="shared" si="0"/>
        <v>3.865441127750668E-3</v>
      </c>
    </row>
    <row r="37" spans="15:19">
      <c r="O37" s="20">
        <v>39497</v>
      </c>
      <c r="P37" s="21" t="s">
        <v>47</v>
      </c>
      <c r="Q37" s="22">
        <v>17.222999999999999</v>
      </c>
      <c r="R37" s="22">
        <v>17.204999999999998</v>
      </c>
      <c r="S37" s="23">
        <f t="shared" si="0"/>
        <v>-1.8581969228108292E-3</v>
      </c>
    </row>
    <row r="38" spans="15:19">
      <c r="O38" s="20">
        <v>39498</v>
      </c>
      <c r="P38" s="21" t="s">
        <v>47</v>
      </c>
      <c r="Q38" s="22">
        <v>17.178000000000001</v>
      </c>
      <c r="R38" s="22">
        <v>17.125</v>
      </c>
      <c r="S38" s="23">
        <f t="shared" si="0"/>
        <v>-4.6606551011546407E-3</v>
      </c>
    </row>
    <row r="39" spans="15:19">
      <c r="O39" s="20">
        <v>39499</v>
      </c>
      <c r="P39" s="21" t="s">
        <v>47</v>
      </c>
      <c r="Q39" s="22">
        <v>17.087</v>
      </c>
      <c r="R39" s="22">
        <v>16.963999999999999</v>
      </c>
      <c r="S39" s="23">
        <f t="shared" si="0"/>
        <v>-9.4459325359447458E-3</v>
      </c>
    </row>
    <row r="40" spans="15:19">
      <c r="O40" s="20">
        <v>39500</v>
      </c>
      <c r="P40" s="21" t="s">
        <v>47</v>
      </c>
      <c r="Q40" s="22">
        <v>16.956</v>
      </c>
      <c r="R40" s="22">
        <v>16.8965</v>
      </c>
      <c r="S40" s="23">
        <f t="shared" si="0"/>
        <v>-3.9869517233213168E-3</v>
      </c>
    </row>
    <row r="41" spans="15:19">
      <c r="O41" s="20">
        <v>39503</v>
      </c>
      <c r="P41" s="21" t="s">
        <v>47</v>
      </c>
      <c r="Q41" s="22">
        <v>16.885999999999999</v>
      </c>
      <c r="R41" s="22">
        <v>16.854500000000002</v>
      </c>
      <c r="S41" s="23">
        <f t="shared" si="0"/>
        <v>-2.4888164309040338E-3</v>
      </c>
    </row>
    <row r="42" spans="15:19">
      <c r="O42" s="20">
        <v>39504</v>
      </c>
      <c r="P42" s="21" t="s">
        <v>47</v>
      </c>
      <c r="Q42" s="22">
        <v>16.843</v>
      </c>
      <c r="R42" s="22">
        <v>16.753999999999998</v>
      </c>
      <c r="S42" s="23">
        <f t="shared" si="0"/>
        <v>-5.980647726501212E-3</v>
      </c>
    </row>
    <row r="43" spans="15:19">
      <c r="O43" s="20">
        <v>39505</v>
      </c>
      <c r="P43" s="21" t="s">
        <v>47</v>
      </c>
      <c r="Q43" s="22">
        <v>16.727</v>
      </c>
      <c r="R43" s="22">
        <v>16.551500000000001</v>
      </c>
      <c r="S43" s="23">
        <f t="shared" si="0"/>
        <v>-1.2160303574510839E-2</v>
      </c>
    </row>
    <row r="44" spans="15:19">
      <c r="O44" s="20">
        <v>39506</v>
      </c>
      <c r="P44" s="21" t="s">
        <v>47</v>
      </c>
      <c r="Q44" s="22">
        <v>16.536999999999999</v>
      </c>
      <c r="R44" s="22">
        <v>16.503500000000003</v>
      </c>
      <c r="S44" s="23">
        <f t="shared" si="0"/>
        <v>-2.904252532973843E-3</v>
      </c>
    </row>
    <row r="45" spans="15:19">
      <c r="O45" s="20">
        <v>39507</v>
      </c>
      <c r="P45" s="21" t="s">
        <v>47</v>
      </c>
      <c r="Q45" s="22">
        <v>16.509</v>
      </c>
      <c r="R45" s="22">
        <v>16.537500000000001</v>
      </c>
      <c r="S45" s="23">
        <f t="shared" si="0"/>
        <v>2.058049816941133E-3</v>
      </c>
    </row>
    <row r="46" spans="15:19">
      <c r="O46" s="20">
        <v>39510</v>
      </c>
      <c r="P46" s="21" t="s">
        <v>47</v>
      </c>
      <c r="Q46" s="22">
        <v>16.509</v>
      </c>
      <c r="R46" s="22">
        <v>16.389000000000003</v>
      </c>
      <c r="S46" s="23">
        <f t="shared" si="0"/>
        <v>-9.0201513593836727E-3</v>
      </c>
    </row>
    <row r="47" spans="15:19">
      <c r="O47" s="20">
        <v>39511</v>
      </c>
      <c r="P47" s="21" t="s">
        <v>47</v>
      </c>
      <c r="Q47" s="22">
        <v>16.381</v>
      </c>
      <c r="R47" s="22">
        <v>16.365000000000002</v>
      </c>
      <c r="S47" s="23">
        <f t="shared" si="0"/>
        <v>-1.4654701285465503E-3</v>
      </c>
    </row>
    <row r="48" spans="15:19">
      <c r="O48" s="20">
        <v>39512</v>
      </c>
      <c r="P48" s="21" t="s">
        <v>47</v>
      </c>
      <c r="Q48" s="22">
        <v>16.350000000000001</v>
      </c>
      <c r="R48" s="22">
        <v>16.341000000000001</v>
      </c>
      <c r="S48" s="23">
        <f t="shared" si="0"/>
        <v>-1.4676208834967382E-3</v>
      </c>
    </row>
    <row r="49" spans="15:19">
      <c r="O49" s="20">
        <v>39513</v>
      </c>
      <c r="P49" s="21" t="s">
        <v>47</v>
      </c>
      <c r="Q49" s="22">
        <v>16.323</v>
      </c>
      <c r="R49" s="22">
        <v>16.323500000000003</v>
      </c>
      <c r="S49" s="23">
        <f t="shared" si="0"/>
        <v>-1.0714997427988984E-3</v>
      </c>
    </row>
    <row r="50" spans="15:19">
      <c r="O50" s="20">
        <v>39514</v>
      </c>
      <c r="P50" s="21" t="s">
        <v>47</v>
      </c>
      <c r="Q50" s="22">
        <v>16.317</v>
      </c>
      <c r="R50" s="22">
        <v>16.295999999999999</v>
      </c>
      <c r="S50" s="23">
        <f t="shared" si="0"/>
        <v>-1.6861084023436076E-3</v>
      </c>
    </row>
    <row r="51" spans="15:19">
      <c r="O51" s="20">
        <v>39517</v>
      </c>
      <c r="P51" s="21" t="s">
        <v>47</v>
      </c>
      <c r="Q51" s="22">
        <v>16.295000000000002</v>
      </c>
      <c r="R51" s="22">
        <v>16.352499999999999</v>
      </c>
      <c r="S51" s="23">
        <f t="shared" si="0"/>
        <v>3.4611119287260477E-3</v>
      </c>
    </row>
    <row r="52" spans="15:19">
      <c r="O52" s="20">
        <v>39518</v>
      </c>
      <c r="P52" s="21" t="s">
        <v>47</v>
      </c>
      <c r="Q52" s="22">
        <v>16.334</v>
      </c>
      <c r="R52" s="22">
        <v>16.366</v>
      </c>
      <c r="S52" s="23">
        <f t="shared" si="0"/>
        <v>8.2522125195923213E-4</v>
      </c>
    </row>
    <row r="53" spans="15:19">
      <c r="O53" s="20">
        <v>39519</v>
      </c>
      <c r="P53" s="21" t="s">
        <v>47</v>
      </c>
      <c r="Q53" s="22">
        <v>16.306000000000001</v>
      </c>
      <c r="R53" s="22">
        <v>16.124000000000002</v>
      </c>
      <c r="S53" s="23">
        <f t="shared" si="0"/>
        <v>-1.4897166850270507E-2</v>
      </c>
    </row>
    <row r="54" spans="15:19">
      <c r="O54" s="20">
        <v>39520</v>
      </c>
      <c r="P54" s="21" t="s">
        <v>47</v>
      </c>
      <c r="Q54" s="22">
        <v>16.084</v>
      </c>
      <c r="R54" s="22">
        <v>16.009</v>
      </c>
      <c r="S54" s="23">
        <f t="shared" si="0"/>
        <v>-7.1577811589621032E-3</v>
      </c>
    </row>
    <row r="55" spans="15:19">
      <c r="O55" s="20">
        <v>39521</v>
      </c>
      <c r="P55" s="21" t="s">
        <v>47</v>
      </c>
      <c r="Q55" s="22">
        <v>16.004000000000001</v>
      </c>
      <c r="R55" s="22">
        <v>16.011000000000003</v>
      </c>
      <c r="S55" s="23">
        <f t="shared" si="0"/>
        <v>1.2492192396024651E-4</v>
      </c>
    </row>
    <row r="56" spans="15:19">
      <c r="O56" s="20">
        <v>39524</v>
      </c>
      <c r="P56" s="21" t="s">
        <v>47</v>
      </c>
      <c r="Q56" s="22">
        <v>15.919</v>
      </c>
      <c r="R56" s="22">
        <v>15.9375</v>
      </c>
      <c r="S56" s="23">
        <f t="shared" si="0"/>
        <v>-4.6011631012727082E-3</v>
      </c>
    </row>
    <row r="57" spans="15:19">
      <c r="O57" s="20">
        <v>39525</v>
      </c>
      <c r="P57" s="21" t="s">
        <v>47</v>
      </c>
      <c r="Q57" s="22">
        <v>15.956</v>
      </c>
      <c r="R57" s="22">
        <v>16.283999999999999</v>
      </c>
      <c r="S57" s="23">
        <f t="shared" si="0"/>
        <v>2.1508207722087409E-2</v>
      </c>
    </row>
    <row r="58" spans="15:19">
      <c r="O58" s="20">
        <v>39526</v>
      </c>
      <c r="P58" s="21" t="s">
        <v>47</v>
      </c>
      <c r="Q58" s="22">
        <v>16.242000000000001</v>
      </c>
      <c r="R58" s="22">
        <v>16.278500000000001</v>
      </c>
      <c r="S58" s="23">
        <f t="shared" si="0"/>
        <v>-3.3781190340433808E-4</v>
      </c>
    </row>
    <row r="59" spans="15:19">
      <c r="O59" s="20">
        <v>39527</v>
      </c>
      <c r="P59" s="21" t="s">
        <v>47</v>
      </c>
      <c r="Q59" s="22">
        <v>16.25</v>
      </c>
      <c r="R59" s="22">
        <v>16.547499999999999</v>
      </c>
      <c r="S59" s="23">
        <f t="shared" si="0"/>
        <v>1.6389814273612757E-2</v>
      </c>
    </row>
    <row r="60" spans="15:19">
      <c r="O60" s="20">
        <v>39528</v>
      </c>
      <c r="P60" s="21" t="s">
        <v>47</v>
      </c>
      <c r="Q60" s="22">
        <v>16.509</v>
      </c>
      <c r="R60" s="22">
        <v>16.487500000000001</v>
      </c>
      <c r="S60" s="23">
        <f t="shared" si="0"/>
        <v>-3.632514967507799E-3</v>
      </c>
    </row>
    <row r="61" spans="15:19">
      <c r="O61" s="20">
        <v>39531</v>
      </c>
      <c r="P61" s="21" t="s">
        <v>47</v>
      </c>
      <c r="Q61" s="22">
        <v>16.497</v>
      </c>
      <c r="R61" s="22">
        <v>16.533999999999999</v>
      </c>
      <c r="S61" s="23">
        <f t="shared" si="0"/>
        <v>2.8163487870508696E-3</v>
      </c>
    </row>
    <row r="62" spans="15:19">
      <c r="O62" s="20">
        <v>39532</v>
      </c>
      <c r="P62" s="21" t="s">
        <v>47</v>
      </c>
      <c r="Q62" s="22">
        <v>16.506</v>
      </c>
      <c r="R62" s="22">
        <v>16.308500000000002</v>
      </c>
      <c r="S62" s="23">
        <f t="shared" si="0"/>
        <v>-1.3732422544607001E-2</v>
      </c>
    </row>
    <row r="63" spans="15:19">
      <c r="O63" s="20">
        <v>39533</v>
      </c>
      <c r="P63" s="21" t="s">
        <v>47</v>
      </c>
      <c r="Q63" s="22">
        <v>16.283999999999999</v>
      </c>
      <c r="R63" s="22">
        <v>16.069000000000003</v>
      </c>
      <c r="S63" s="23">
        <f t="shared" si="0"/>
        <v>-1.479449422626049E-2</v>
      </c>
    </row>
    <row r="64" spans="15:19">
      <c r="O64" s="20">
        <v>39534</v>
      </c>
      <c r="P64" s="21" t="s">
        <v>47</v>
      </c>
      <c r="Q64" s="22">
        <v>16.053000000000001</v>
      </c>
      <c r="R64" s="22">
        <v>16.036000000000001</v>
      </c>
      <c r="S64" s="23">
        <f t="shared" si="0"/>
        <v>-2.0557552793556404E-3</v>
      </c>
    </row>
    <row r="65" spans="15:19">
      <c r="O65" s="20">
        <v>39535</v>
      </c>
      <c r="P65" s="21" t="s">
        <v>47</v>
      </c>
      <c r="Q65" s="22">
        <v>16.004000000000001</v>
      </c>
      <c r="R65" s="22">
        <v>16.034500000000001</v>
      </c>
      <c r="S65" s="23">
        <f t="shared" si="0"/>
        <v>-9.3543911139085155E-5</v>
      </c>
    </row>
    <row r="66" spans="15:19">
      <c r="O66" s="20">
        <v>39538</v>
      </c>
      <c r="P66" s="21" t="s">
        <v>47</v>
      </c>
      <c r="Q66" s="22">
        <v>16.006</v>
      </c>
      <c r="R66" s="22">
        <v>16</v>
      </c>
      <c r="S66" s="23">
        <f t="shared" si="0"/>
        <v>-2.1539286293401818E-3</v>
      </c>
    </row>
    <row r="67" spans="15:19">
      <c r="O67" s="20">
        <v>39539</v>
      </c>
      <c r="P67" s="21" t="s">
        <v>47</v>
      </c>
      <c r="Q67" s="22">
        <v>15.959</v>
      </c>
      <c r="R67" s="22">
        <v>16.048999999999999</v>
      </c>
      <c r="S67" s="23">
        <f t="shared" si="0"/>
        <v>3.0578200992378685E-3</v>
      </c>
    </row>
    <row r="68" spans="15:19">
      <c r="O68" s="20">
        <v>39540</v>
      </c>
      <c r="P68" s="21" t="s">
        <v>47</v>
      </c>
      <c r="Q68" s="22">
        <v>16</v>
      </c>
      <c r="R68" s="22">
        <v>15.997</v>
      </c>
      <c r="S68" s="23">
        <f t="shared" si="0"/>
        <v>-3.2453376795604037E-3</v>
      </c>
    </row>
    <row r="69" spans="15:19">
      <c r="O69" s="20">
        <v>39541</v>
      </c>
      <c r="P69" s="21" t="s">
        <v>47</v>
      </c>
      <c r="Q69" s="22">
        <v>15.984</v>
      </c>
      <c r="R69" s="22">
        <v>15.878</v>
      </c>
      <c r="S69" s="23">
        <f t="shared" ref="S69:S132" si="1">LN(R69/R68)</f>
        <v>-7.4667013565369667E-3</v>
      </c>
    </row>
    <row r="70" spans="15:19">
      <c r="O70" s="20">
        <v>39542</v>
      </c>
      <c r="P70" s="21" t="s">
        <v>47</v>
      </c>
      <c r="Q70" s="22">
        <v>15.853999999999999</v>
      </c>
      <c r="R70" s="22">
        <v>15.948499999999999</v>
      </c>
      <c r="S70" s="23">
        <f t="shared" si="1"/>
        <v>4.4302776183809704E-3</v>
      </c>
    </row>
    <row r="71" spans="15:19">
      <c r="O71" s="20">
        <v>39545</v>
      </c>
      <c r="P71" s="21" t="s">
        <v>47</v>
      </c>
      <c r="Q71" s="22">
        <v>15.927</v>
      </c>
      <c r="R71" s="22">
        <v>15.897</v>
      </c>
      <c r="S71" s="23">
        <f t="shared" si="1"/>
        <v>-3.2343687425678475E-3</v>
      </c>
    </row>
    <row r="72" spans="15:19">
      <c r="O72" s="20">
        <v>39546</v>
      </c>
      <c r="P72" s="21" t="s">
        <v>47</v>
      </c>
      <c r="Q72" s="22">
        <v>15.874000000000001</v>
      </c>
      <c r="R72" s="22">
        <v>15.962499999999999</v>
      </c>
      <c r="S72" s="23">
        <f t="shared" si="1"/>
        <v>4.1118091799228458E-3</v>
      </c>
    </row>
    <row r="73" spans="15:19">
      <c r="O73" s="20">
        <v>39547</v>
      </c>
      <c r="P73" s="21" t="s">
        <v>47</v>
      </c>
      <c r="Q73" s="22">
        <v>15.935</v>
      </c>
      <c r="R73" s="22">
        <v>15.875999999999999</v>
      </c>
      <c r="S73" s="23">
        <f t="shared" si="1"/>
        <v>-5.4336864378386621E-3</v>
      </c>
    </row>
    <row r="74" spans="15:19">
      <c r="O74" s="20">
        <v>39548</v>
      </c>
      <c r="P74" s="21" t="s">
        <v>47</v>
      </c>
      <c r="Q74" s="22">
        <v>15.858000000000001</v>
      </c>
      <c r="R74" s="22">
        <v>15.8985</v>
      </c>
      <c r="S74" s="23">
        <f t="shared" si="1"/>
        <v>1.4162302324634182E-3</v>
      </c>
    </row>
    <row r="75" spans="15:19">
      <c r="O75" s="20">
        <v>39552</v>
      </c>
      <c r="P75" s="21" t="s">
        <v>47</v>
      </c>
      <c r="Q75" s="22">
        <v>15.619</v>
      </c>
      <c r="R75" s="22">
        <v>15.624000000000001</v>
      </c>
      <c r="S75" s="23">
        <f t="shared" si="1"/>
        <v>-1.7416571578904371E-2</v>
      </c>
    </row>
    <row r="76" spans="15:19">
      <c r="O76" s="20">
        <v>39553</v>
      </c>
      <c r="P76" s="21" t="s">
        <v>47</v>
      </c>
      <c r="Q76" s="22">
        <v>15.628</v>
      </c>
      <c r="R76" s="22">
        <v>15.699</v>
      </c>
      <c r="S76" s="23">
        <f t="shared" si="1"/>
        <v>4.7888224838026549E-3</v>
      </c>
    </row>
    <row r="77" spans="15:19">
      <c r="O77" s="20">
        <v>39554</v>
      </c>
      <c r="P77" s="21" t="s">
        <v>47</v>
      </c>
      <c r="Q77" s="22">
        <v>15.682</v>
      </c>
      <c r="R77" s="22">
        <v>15.612500000000001</v>
      </c>
      <c r="S77" s="23">
        <f t="shared" si="1"/>
        <v>-5.525140606484358E-3</v>
      </c>
    </row>
    <row r="78" spans="15:19">
      <c r="O78" s="20">
        <v>39555</v>
      </c>
      <c r="P78" s="21" t="s">
        <v>47</v>
      </c>
      <c r="Q78" s="22">
        <v>15.589</v>
      </c>
      <c r="R78" s="22">
        <v>15.7445</v>
      </c>
      <c r="S78" s="23">
        <f t="shared" si="1"/>
        <v>8.4192224840040873E-3</v>
      </c>
    </row>
    <row r="79" spans="15:19">
      <c r="O79" s="20">
        <v>39556</v>
      </c>
      <c r="P79" s="21" t="s">
        <v>47</v>
      </c>
      <c r="Q79" s="22">
        <v>15.728</v>
      </c>
      <c r="R79" s="22">
        <v>15.8705</v>
      </c>
      <c r="S79" s="23">
        <f t="shared" si="1"/>
        <v>7.9709420924516591E-3</v>
      </c>
    </row>
    <row r="80" spans="15:19">
      <c r="O80" s="20">
        <v>39559</v>
      </c>
      <c r="P80" s="21" t="s">
        <v>47</v>
      </c>
      <c r="Q80" s="22">
        <v>15.84</v>
      </c>
      <c r="R80" s="22">
        <v>15.776999999999999</v>
      </c>
      <c r="S80" s="23">
        <f t="shared" si="1"/>
        <v>-5.9088567528351081E-3</v>
      </c>
    </row>
    <row r="81" spans="15:19">
      <c r="O81" s="20">
        <v>39560</v>
      </c>
      <c r="P81" s="21" t="s">
        <v>47</v>
      </c>
      <c r="Q81" s="22">
        <v>15.736000000000001</v>
      </c>
      <c r="R81" s="22">
        <v>15.654500000000001</v>
      </c>
      <c r="S81" s="23">
        <f t="shared" si="1"/>
        <v>-7.7947676847368915E-3</v>
      </c>
    </row>
    <row r="82" spans="15:19">
      <c r="O82" s="20">
        <v>39561</v>
      </c>
      <c r="P82" s="21" t="s">
        <v>47</v>
      </c>
      <c r="Q82" s="22">
        <v>15.645</v>
      </c>
      <c r="R82" s="22">
        <v>15.781499999999999</v>
      </c>
      <c r="S82" s="23">
        <f t="shared" si="1"/>
        <v>8.0799523437352309E-3</v>
      </c>
    </row>
    <row r="83" spans="15:19">
      <c r="O83" s="20">
        <v>39562</v>
      </c>
      <c r="P83" s="21" t="s">
        <v>47</v>
      </c>
      <c r="Q83" s="22">
        <v>15.775</v>
      </c>
      <c r="R83" s="22">
        <v>16.070999999999998</v>
      </c>
      <c r="S83" s="23">
        <f t="shared" si="1"/>
        <v>1.8178037632617796E-2</v>
      </c>
    </row>
    <row r="84" spans="15:19">
      <c r="O84" s="20">
        <v>39563</v>
      </c>
      <c r="P84" s="21" t="s">
        <v>47</v>
      </c>
      <c r="Q84" s="22">
        <v>16.053000000000001</v>
      </c>
      <c r="R84" s="22">
        <v>16.154</v>
      </c>
      <c r="S84" s="23">
        <f t="shared" si="1"/>
        <v>5.1512914531717724E-3</v>
      </c>
    </row>
    <row r="85" spans="15:19">
      <c r="O85" s="20">
        <v>39566</v>
      </c>
      <c r="P85" s="21" t="s">
        <v>47</v>
      </c>
      <c r="Q85" s="22">
        <v>16.138999999999999</v>
      </c>
      <c r="R85" s="22">
        <v>16.091000000000001</v>
      </c>
      <c r="S85" s="23">
        <f t="shared" si="1"/>
        <v>-3.9075875430913416E-3</v>
      </c>
    </row>
    <row r="86" spans="15:19">
      <c r="O86" s="20">
        <v>39567</v>
      </c>
      <c r="P86" s="21" t="s">
        <v>47</v>
      </c>
      <c r="Q86" s="22">
        <v>16.074999999999999</v>
      </c>
      <c r="R86" s="22">
        <v>16.232999999999997</v>
      </c>
      <c r="S86" s="23">
        <f t="shared" si="1"/>
        <v>8.7860978516945583E-3</v>
      </c>
    </row>
    <row r="87" spans="15:19">
      <c r="O87" s="20">
        <v>39568</v>
      </c>
      <c r="P87" s="21" t="s">
        <v>47</v>
      </c>
      <c r="Q87" s="22">
        <v>16.199000000000002</v>
      </c>
      <c r="R87" s="22">
        <v>16.164999999999999</v>
      </c>
      <c r="S87" s="23">
        <f t="shared" si="1"/>
        <v>-4.1977961513113386E-3</v>
      </c>
    </row>
    <row r="88" spans="15:19">
      <c r="O88" s="20">
        <v>39570</v>
      </c>
      <c r="P88" s="21" t="s">
        <v>47</v>
      </c>
      <c r="Q88" s="22">
        <v>16.344999999999999</v>
      </c>
      <c r="R88" s="22">
        <v>16.394500000000001</v>
      </c>
      <c r="S88" s="23">
        <f t="shared" si="1"/>
        <v>1.4097501551394024E-2</v>
      </c>
    </row>
    <row r="89" spans="15:19">
      <c r="O89" s="20">
        <v>39573</v>
      </c>
      <c r="P89" s="21" t="s">
        <v>47</v>
      </c>
      <c r="Q89" s="22">
        <v>16.376000000000001</v>
      </c>
      <c r="R89" s="22">
        <v>16.229999999999997</v>
      </c>
      <c r="S89" s="23">
        <f t="shared" si="1"/>
        <v>-1.0084531202290671E-2</v>
      </c>
    </row>
    <row r="90" spans="15:19">
      <c r="O90" s="20">
        <v>39574</v>
      </c>
      <c r="P90" s="21" t="s">
        <v>47</v>
      </c>
      <c r="Q90" s="22">
        <v>16.218</v>
      </c>
      <c r="R90" s="22">
        <v>16.229500000000002</v>
      </c>
      <c r="S90" s="23">
        <f t="shared" si="1"/>
        <v>-3.080762180780159E-5</v>
      </c>
    </row>
    <row r="91" spans="15:19">
      <c r="O91" s="20">
        <v>39575</v>
      </c>
      <c r="P91" s="21" t="s">
        <v>47</v>
      </c>
      <c r="Q91" s="22">
        <v>16.201000000000001</v>
      </c>
      <c r="R91" s="22">
        <v>16.339500000000001</v>
      </c>
      <c r="S91" s="23">
        <f t="shared" si="1"/>
        <v>6.7549153037809945E-3</v>
      </c>
    </row>
    <row r="92" spans="15:19">
      <c r="O92" s="20">
        <v>39576</v>
      </c>
      <c r="P92" s="21" t="s">
        <v>47</v>
      </c>
      <c r="Q92" s="22">
        <v>16.317</v>
      </c>
      <c r="R92" s="22">
        <v>16.323499999999999</v>
      </c>
      <c r="S92" s="23">
        <f t="shared" si="1"/>
        <v>-9.7970188162481886E-4</v>
      </c>
    </row>
    <row r="93" spans="15:19">
      <c r="O93" s="20">
        <v>39580</v>
      </c>
      <c r="P93" s="21" t="s">
        <v>47</v>
      </c>
      <c r="Q93" s="22">
        <v>16.158000000000001</v>
      </c>
      <c r="R93" s="22">
        <v>16.005499999999998</v>
      </c>
      <c r="S93" s="23">
        <f t="shared" si="1"/>
        <v>-1.9673374155562019E-2</v>
      </c>
    </row>
    <row r="94" spans="15:19">
      <c r="O94" s="20">
        <v>39581</v>
      </c>
      <c r="P94" s="21" t="s">
        <v>47</v>
      </c>
      <c r="Q94" s="22">
        <v>15.98</v>
      </c>
      <c r="R94" s="22">
        <v>16.1205</v>
      </c>
      <c r="S94" s="23">
        <f t="shared" si="1"/>
        <v>7.1593407958946923E-3</v>
      </c>
    </row>
    <row r="95" spans="15:19">
      <c r="O95" s="20">
        <v>39582</v>
      </c>
      <c r="P95" s="21" t="s">
        <v>47</v>
      </c>
      <c r="Q95" s="22">
        <v>16.100999999999999</v>
      </c>
      <c r="R95" s="22">
        <v>16.212499999999999</v>
      </c>
      <c r="S95" s="23">
        <f t="shared" si="1"/>
        <v>5.690795675381671E-3</v>
      </c>
    </row>
    <row r="96" spans="15:19">
      <c r="O96" s="20">
        <v>39583</v>
      </c>
      <c r="P96" s="21" t="s">
        <v>47</v>
      </c>
      <c r="Q96" s="22">
        <v>16.166</v>
      </c>
      <c r="R96" s="22">
        <v>16.243500000000001</v>
      </c>
      <c r="S96" s="23">
        <f t="shared" si="1"/>
        <v>1.9102791118447131E-3</v>
      </c>
    </row>
    <row r="97" spans="15:19">
      <c r="O97" s="20">
        <v>39584</v>
      </c>
      <c r="P97" s="21" t="s">
        <v>47</v>
      </c>
      <c r="Q97" s="22">
        <v>16.225000000000001</v>
      </c>
      <c r="R97" s="22">
        <v>16.070999999999998</v>
      </c>
      <c r="S97" s="23">
        <f t="shared" si="1"/>
        <v>-1.0676423187473985E-2</v>
      </c>
    </row>
    <row r="98" spans="15:19">
      <c r="O98" s="20">
        <v>39587</v>
      </c>
      <c r="P98" s="21" t="s">
        <v>47</v>
      </c>
      <c r="Q98" s="22">
        <v>16.03</v>
      </c>
      <c r="R98" s="22">
        <v>16.110500000000002</v>
      </c>
      <c r="S98" s="23">
        <f t="shared" si="1"/>
        <v>2.4548277635397485E-3</v>
      </c>
    </row>
    <row r="99" spans="15:19">
      <c r="O99" s="20">
        <v>39588</v>
      </c>
      <c r="P99" s="21" t="s">
        <v>47</v>
      </c>
      <c r="Q99" s="22">
        <v>16.085999999999999</v>
      </c>
      <c r="R99" s="22">
        <v>15.994</v>
      </c>
      <c r="S99" s="23">
        <f t="shared" si="1"/>
        <v>-7.2575814207743372E-3</v>
      </c>
    </row>
    <row r="100" spans="15:19">
      <c r="O100" s="20">
        <v>39589</v>
      </c>
      <c r="P100" s="21" t="s">
        <v>47</v>
      </c>
      <c r="Q100" s="22">
        <v>15.968</v>
      </c>
      <c r="R100" s="22">
        <v>15.943</v>
      </c>
      <c r="S100" s="23">
        <f t="shared" si="1"/>
        <v>-3.193790484469862E-3</v>
      </c>
    </row>
    <row r="101" spans="15:19">
      <c r="O101" s="20">
        <v>39590</v>
      </c>
      <c r="P101" s="21" t="s">
        <v>47</v>
      </c>
      <c r="Q101" s="22">
        <v>15.916</v>
      </c>
      <c r="R101" s="22">
        <v>15.972000000000001</v>
      </c>
      <c r="S101" s="23">
        <f t="shared" si="1"/>
        <v>1.8173277757467094E-3</v>
      </c>
    </row>
    <row r="102" spans="15:19">
      <c r="O102" s="20">
        <v>39591</v>
      </c>
      <c r="P102" s="21" t="s">
        <v>47</v>
      </c>
      <c r="Q102" s="22">
        <v>15.94</v>
      </c>
      <c r="R102" s="22">
        <v>15.905000000000001</v>
      </c>
      <c r="S102" s="23">
        <f t="shared" si="1"/>
        <v>-4.2036639998675141E-3</v>
      </c>
    </row>
    <row r="103" spans="15:19">
      <c r="O103" s="20">
        <v>39594</v>
      </c>
      <c r="P103" s="21" t="s">
        <v>47</v>
      </c>
      <c r="Q103" s="22">
        <v>15.884</v>
      </c>
      <c r="R103" s="22">
        <v>15.909500000000001</v>
      </c>
      <c r="S103" s="23">
        <f t="shared" si="1"/>
        <v>2.828898791437478E-4</v>
      </c>
    </row>
    <row r="104" spans="15:19">
      <c r="O104" s="20">
        <v>39595</v>
      </c>
      <c r="P104" s="21" t="s">
        <v>47</v>
      </c>
      <c r="Q104" s="22">
        <v>15.887</v>
      </c>
      <c r="R104" s="22">
        <v>16.051000000000002</v>
      </c>
      <c r="S104" s="23">
        <f t="shared" si="1"/>
        <v>8.8547378508295818E-3</v>
      </c>
    </row>
    <row r="105" spans="15:19">
      <c r="O105" s="20">
        <v>39596</v>
      </c>
      <c r="P105" s="21" t="s">
        <v>47</v>
      </c>
      <c r="Q105" s="22">
        <v>16.039000000000001</v>
      </c>
      <c r="R105" s="22">
        <v>16.0915</v>
      </c>
      <c r="S105" s="23">
        <f t="shared" si="1"/>
        <v>2.5200293339407618E-3</v>
      </c>
    </row>
    <row r="106" spans="15:19">
      <c r="O106" s="20">
        <v>39597</v>
      </c>
      <c r="P106" s="21" t="s">
        <v>47</v>
      </c>
      <c r="Q106" s="22">
        <v>16.059000000000001</v>
      </c>
      <c r="R106" s="22">
        <v>16.118000000000002</v>
      </c>
      <c r="S106" s="23">
        <f t="shared" si="1"/>
        <v>1.6454776372982183E-3</v>
      </c>
    </row>
    <row r="107" spans="15:19">
      <c r="O107" s="20">
        <v>39598</v>
      </c>
      <c r="P107" s="21" t="s">
        <v>47</v>
      </c>
      <c r="Q107" s="22">
        <v>16.106000000000002</v>
      </c>
      <c r="R107" s="22">
        <v>16.1005</v>
      </c>
      <c r="S107" s="23">
        <f t="shared" si="1"/>
        <v>-1.0863324935057761E-3</v>
      </c>
    </row>
    <row r="108" spans="15:19">
      <c r="O108" s="20">
        <v>39601</v>
      </c>
      <c r="P108" s="21" t="s">
        <v>47</v>
      </c>
      <c r="Q108" s="22">
        <v>16.03</v>
      </c>
      <c r="R108" s="22">
        <v>16.023</v>
      </c>
      <c r="S108" s="23">
        <f t="shared" si="1"/>
        <v>-4.8251373830710039E-3</v>
      </c>
    </row>
    <row r="109" spans="15:19">
      <c r="O109" s="20">
        <v>39602</v>
      </c>
      <c r="P109" s="21" t="s">
        <v>47</v>
      </c>
      <c r="Q109" s="22">
        <v>15.997999999999999</v>
      </c>
      <c r="R109" s="22">
        <v>16.064</v>
      </c>
      <c r="S109" s="23">
        <f t="shared" si="1"/>
        <v>2.5555534835758715E-3</v>
      </c>
    </row>
    <row r="110" spans="15:19">
      <c r="O110" s="20">
        <v>39603</v>
      </c>
      <c r="P110" s="21" t="s">
        <v>47</v>
      </c>
      <c r="Q110" s="22">
        <v>16.044</v>
      </c>
      <c r="R110" s="22">
        <v>15.969999999999999</v>
      </c>
      <c r="S110" s="23">
        <f t="shared" si="1"/>
        <v>-5.8687812823976478E-3</v>
      </c>
    </row>
    <row r="111" spans="15:19">
      <c r="O111" s="20">
        <v>39604</v>
      </c>
      <c r="P111" s="21" t="s">
        <v>47</v>
      </c>
      <c r="Q111" s="22">
        <v>15.95</v>
      </c>
      <c r="R111" s="22">
        <v>15.7765</v>
      </c>
      <c r="S111" s="23">
        <f t="shared" si="1"/>
        <v>-1.2190471156908862E-2</v>
      </c>
    </row>
    <row r="112" spans="15:19">
      <c r="O112" s="20">
        <v>39605</v>
      </c>
      <c r="P112" s="21" t="s">
        <v>47</v>
      </c>
      <c r="Q112" s="22">
        <v>15.75</v>
      </c>
      <c r="R112" s="22">
        <v>15.582000000000001</v>
      </c>
      <c r="S112" s="23">
        <f t="shared" si="1"/>
        <v>-1.2405089161345613E-2</v>
      </c>
    </row>
    <row r="113" spans="15:19">
      <c r="O113" s="20">
        <v>39608</v>
      </c>
      <c r="P113" s="21" t="s">
        <v>47</v>
      </c>
      <c r="Q113" s="22">
        <v>15.538</v>
      </c>
      <c r="R113" s="22">
        <v>15.7255</v>
      </c>
      <c r="S113" s="23">
        <f t="shared" si="1"/>
        <v>9.1671966747245218E-3</v>
      </c>
    </row>
    <row r="114" spans="15:19">
      <c r="O114" s="20">
        <v>39609</v>
      </c>
      <c r="P114" s="21" t="s">
        <v>47</v>
      </c>
      <c r="Q114" s="22">
        <v>15.688000000000001</v>
      </c>
      <c r="R114" s="22">
        <v>15.833</v>
      </c>
      <c r="S114" s="23">
        <f t="shared" si="1"/>
        <v>6.8127709359062233E-3</v>
      </c>
    </row>
    <row r="115" spans="15:19">
      <c r="O115" s="20">
        <v>39610</v>
      </c>
      <c r="P115" s="21" t="s">
        <v>47</v>
      </c>
      <c r="Q115" s="22">
        <v>15.81</v>
      </c>
      <c r="R115" s="22">
        <v>15.685</v>
      </c>
      <c r="S115" s="23">
        <f t="shared" si="1"/>
        <v>-9.391527876655625E-3</v>
      </c>
    </row>
    <row r="116" spans="15:19">
      <c r="O116" s="20">
        <v>39611</v>
      </c>
      <c r="P116" s="21" t="s">
        <v>47</v>
      </c>
      <c r="Q116" s="22">
        <v>15.666</v>
      </c>
      <c r="R116" s="22">
        <v>15.6305</v>
      </c>
      <c r="S116" s="23">
        <f t="shared" si="1"/>
        <v>-3.4807079576421414E-3</v>
      </c>
    </row>
    <row r="117" spans="15:19">
      <c r="O117" s="20">
        <v>39612</v>
      </c>
      <c r="P117" s="21" t="s">
        <v>47</v>
      </c>
      <c r="Q117" s="22">
        <v>15.61</v>
      </c>
      <c r="R117" s="22">
        <v>15.727499999999999</v>
      </c>
      <c r="S117" s="23">
        <f t="shared" si="1"/>
        <v>6.1866387770482855E-3</v>
      </c>
    </row>
    <row r="118" spans="15:19">
      <c r="O118" s="20">
        <v>39615</v>
      </c>
      <c r="P118" s="21" t="s">
        <v>47</v>
      </c>
      <c r="Q118" s="22">
        <v>15.672000000000001</v>
      </c>
      <c r="R118" s="22">
        <v>15.66</v>
      </c>
      <c r="S118" s="23">
        <f t="shared" si="1"/>
        <v>-4.3010818993905854E-3</v>
      </c>
    </row>
    <row r="119" spans="15:19">
      <c r="O119" s="20">
        <v>39616</v>
      </c>
      <c r="P119" s="21" t="s">
        <v>47</v>
      </c>
      <c r="Q119" s="22">
        <v>15.65</v>
      </c>
      <c r="R119" s="22">
        <v>15.602499999999999</v>
      </c>
      <c r="S119" s="23">
        <f t="shared" si="1"/>
        <v>-3.6785327365960537E-3</v>
      </c>
    </row>
    <row r="120" spans="15:19">
      <c r="O120" s="20">
        <v>39617</v>
      </c>
      <c r="P120" s="21" t="s">
        <v>47</v>
      </c>
      <c r="Q120" s="22">
        <v>15.569000000000001</v>
      </c>
      <c r="R120" s="22">
        <v>15.47</v>
      </c>
      <c r="S120" s="23">
        <f t="shared" si="1"/>
        <v>-8.5284932410861127E-3</v>
      </c>
    </row>
    <row r="121" spans="15:19">
      <c r="O121" s="20">
        <v>39618</v>
      </c>
      <c r="P121" s="21" t="s">
        <v>47</v>
      </c>
      <c r="Q121" s="22">
        <v>15.444000000000001</v>
      </c>
      <c r="R121" s="22">
        <v>15.543500000000002</v>
      </c>
      <c r="S121" s="23">
        <f t="shared" si="1"/>
        <v>4.7398802203584434E-3</v>
      </c>
    </row>
    <row r="122" spans="15:19">
      <c r="O122" s="20">
        <v>39619</v>
      </c>
      <c r="P122" s="21" t="s">
        <v>47</v>
      </c>
      <c r="Q122" s="22">
        <v>15.523</v>
      </c>
      <c r="R122" s="22">
        <v>15.477</v>
      </c>
      <c r="S122" s="23">
        <f t="shared" si="1"/>
        <v>-4.2874938747107169E-3</v>
      </c>
    </row>
    <row r="123" spans="15:19">
      <c r="O123" s="20">
        <v>39622</v>
      </c>
      <c r="P123" s="21" t="s">
        <v>47</v>
      </c>
      <c r="Q123" s="22">
        <v>15.455</v>
      </c>
      <c r="R123" s="22">
        <v>15.513500000000001</v>
      </c>
      <c r="S123" s="23">
        <f t="shared" si="1"/>
        <v>2.3555616642007703E-3</v>
      </c>
    </row>
    <row r="124" spans="15:19">
      <c r="O124" s="20">
        <v>39623</v>
      </c>
      <c r="P124" s="21" t="s">
        <v>47</v>
      </c>
      <c r="Q124" s="22">
        <v>15.503</v>
      </c>
      <c r="R124" s="22">
        <v>15.478999999999999</v>
      </c>
      <c r="S124" s="23">
        <f t="shared" si="1"/>
        <v>-2.2263460030828462E-3</v>
      </c>
    </row>
    <row r="125" spans="15:19">
      <c r="O125" s="20">
        <v>39624</v>
      </c>
      <c r="P125" s="21" t="s">
        <v>47</v>
      </c>
      <c r="Q125" s="22">
        <v>15.459</v>
      </c>
      <c r="R125" s="22">
        <v>15.3825</v>
      </c>
      <c r="S125" s="23">
        <f t="shared" si="1"/>
        <v>-6.2537669592320324E-3</v>
      </c>
    </row>
    <row r="126" spans="15:19">
      <c r="O126" s="20">
        <v>39625</v>
      </c>
      <c r="P126" s="21" t="s">
        <v>47</v>
      </c>
      <c r="Q126" s="22">
        <v>15.362</v>
      </c>
      <c r="R126" s="22">
        <v>15.272500000000001</v>
      </c>
      <c r="S126" s="23">
        <f t="shared" si="1"/>
        <v>-7.1766740907233317E-3</v>
      </c>
    </row>
    <row r="127" spans="15:19">
      <c r="O127" s="20">
        <v>39626</v>
      </c>
      <c r="P127" s="21" t="s">
        <v>47</v>
      </c>
      <c r="Q127" s="22">
        <v>15.263</v>
      </c>
      <c r="R127" s="22">
        <v>15.097999999999999</v>
      </c>
      <c r="S127" s="23">
        <f t="shared" si="1"/>
        <v>-1.1491540824352033E-2</v>
      </c>
    </row>
    <row r="128" spans="15:19">
      <c r="O128" s="20">
        <v>39629</v>
      </c>
      <c r="P128" s="21" t="s">
        <v>47</v>
      </c>
      <c r="Q128" s="22">
        <v>15.1372</v>
      </c>
      <c r="R128" s="22">
        <v>15.177</v>
      </c>
      <c r="S128" s="23">
        <f t="shared" si="1"/>
        <v>5.2188392604755633E-3</v>
      </c>
    </row>
    <row r="129" spans="15:19">
      <c r="O129" s="20">
        <v>39630</v>
      </c>
      <c r="P129" s="21" t="s">
        <v>47</v>
      </c>
      <c r="Q129" s="22">
        <v>15.16</v>
      </c>
      <c r="R129" s="22">
        <v>15.076499999999999</v>
      </c>
      <c r="S129" s="23">
        <f t="shared" si="1"/>
        <v>-6.6438838271415763E-3</v>
      </c>
    </row>
    <row r="130" spans="15:19">
      <c r="O130" s="20">
        <v>39631</v>
      </c>
      <c r="P130" s="21" t="s">
        <v>47</v>
      </c>
      <c r="Q130" s="22">
        <v>15.061</v>
      </c>
      <c r="R130" s="22">
        <v>15.0145</v>
      </c>
      <c r="S130" s="23">
        <f t="shared" si="1"/>
        <v>-4.1208393032320196E-3</v>
      </c>
    </row>
    <row r="131" spans="15:19">
      <c r="O131" s="20">
        <v>39632</v>
      </c>
      <c r="P131" s="21" t="s">
        <v>47</v>
      </c>
      <c r="Q131" s="22">
        <v>14.992000000000001</v>
      </c>
      <c r="R131" s="22">
        <v>15.132999999999999</v>
      </c>
      <c r="S131" s="23">
        <f t="shared" si="1"/>
        <v>7.8613888573538619E-3</v>
      </c>
    </row>
    <row r="132" spans="15:19">
      <c r="O132" s="20">
        <v>39633</v>
      </c>
      <c r="P132" s="21" t="s">
        <v>47</v>
      </c>
      <c r="Q132" s="22">
        <v>15.122</v>
      </c>
      <c r="R132" s="22">
        <v>15.042</v>
      </c>
      <c r="S132" s="23">
        <f t="shared" si="1"/>
        <v>-6.0315013006777794E-3</v>
      </c>
    </row>
    <row r="133" spans="15:19">
      <c r="O133" s="20">
        <v>39636</v>
      </c>
      <c r="P133" s="21" t="s">
        <v>47</v>
      </c>
      <c r="Q133" s="22">
        <v>15.042999999999999</v>
      </c>
      <c r="R133" s="22">
        <v>14.926</v>
      </c>
      <c r="S133" s="23">
        <f t="shared" ref="S133:S196" si="2">LN(R133/R132)</f>
        <v>-7.7416296950156369E-3</v>
      </c>
    </row>
    <row r="134" spans="15:19">
      <c r="O134" s="20">
        <v>39637</v>
      </c>
      <c r="P134" s="21" t="s">
        <v>47</v>
      </c>
      <c r="Q134" s="22">
        <v>14.905200000000001</v>
      </c>
      <c r="R134" s="22">
        <v>15.058999999999999</v>
      </c>
      <c r="S134" s="23">
        <f t="shared" si="2"/>
        <v>8.8711603954867192E-3</v>
      </c>
    </row>
    <row r="135" spans="15:19">
      <c r="O135" s="20">
        <v>39638</v>
      </c>
      <c r="P135" s="21" t="s">
        <v>47</v>
      </c>
      <c r="Q135" s="22">
        <v>15.042</v>
      </c>
      <c r="R135" s="22">
        <v>14.892849999999999</v>
      </c>
      <c r="S135" s="23">
        <f t="shared" si="2"/>
        <v>-1.1094587097506832E-2</v>
      </c>
    </row>
    <row r="136" spans="15:19">
      <c r="O136" s="20">
        <v>39639</v>
      </c>
      <c r="P136" s="21" t="s">
        <v>47</v>
      </c>
      <c r="Q136" s="22">
        <v>14.885</v>
      </c>
      <c r="R136" s="22">
        <v>14.882</v>
      </c>
      <c r="S136" s="23">
        <f t="shared" si="2"/>
        <v>-7.288030321060705E-4</v>
      </c>
    </row>
    <row r="137" spans="15:19">
      <c r="O137" s="20">
        <v>39640</v>
      </c>
      <c r="P137" s="21" t="s">
        <v>47</v>
      </c>
      <c r="Q137" s="22">
        <v>14.8606</v>
      </c>
      <c r="R137" s="22">
        <v>14.686500000000001</v>
      </c>
      <c r="S137" s="23">
        <f t="shared" si="2"/>
        <v>-1.3223724494970727E-2</v>
      </c>
    </row>
    <row r="138" spans="15:19">
      <c r="O138" s="20">
        <v>39643</v>
      </c>
      <c r="P138" s="21" t="s">
        <v>47</v>
      </c>
      <c r="Q138" s="22">
        <v>14.699400000000001</v>
      </c>
      <c r="R138" s="22">
        <v>14.667</v>
      </c>
      <c r="S138" s="23">
        <f t="shared" si="2"/>
        <v>-1.328632215480524E-3</v>
      </c>
    </row>
    <row r="139" spans="15:19">
      <c r="O139" s="20">
        <v>39644</v>
      </c>
      <c r="P139" s="21" t="s">
        <v>47</v>
      </c>
      <c r="Q139" s="22">
        <v>14.656000000000001</v>
      </c>
      <c r="R139" s="22">
        <v>14.664999999999999</v>
      </c>
      <c r="S139" s="23">
        <f t="shared" si="2"/>
        <v>-1.3636983520383484E-4</v>
      </c>
    </row>
    <row r="140" spans="15:19">
      <c r="O140" s="20">
        <v>39645</v>
      </c>
      <c r="P140" s="21" t="s">
        <v>47</v>
      </c>
      <c r="Q140" s="22">
        <v>14.638</v>
      </c>
      <c r="R140" s="22">
        <v>14.6165</v>
      </c>
      <c r="S140" s="23">
        <f t="shared" si="2"/>
        <v>-3.3126748528928781E-3</v>
      </c>
    </row>
    <row r="141" spans="15:19">
      <c r="O141" s="20">
        <v>39646</v>
      </c>
      <c r="P141" s="21" t="s">
        <v>47</v>
      </c>
      <c r="Q141" s="22">
        <v>14.587999999999999</v>
      </c>
      <c r="R141" s="22">
        <v>14.567499999999999</v>
      </c>
      <c r="S141" s="23">
        <f t="shared" si="2"/>
        <v>-3.3580075414292232E-3</v>
      </c>
    </row>
    <row r="142" spans="15:19">
      <c r="O142" s="20">
        <v>39647</v>
      </c>
      <c r="P142" s="21" t="s">
        <v>47</v>
      </c>
      <c r="Q142" s="22">
        <v>14.551</v>
      </c>
      <c r="R142" s="22">
        <v>14.516</v>
      </c>
      <c r="S142" s="23">
        <f t="shared" si="2"/>
        <v>-3.5415306842682122E-3</v>
      </c>
    </row>
    <row r="143" spans="15:19">
      <c r="O143" s="20">
        <v>39650</v>
      </c>
      <c r="P143" s="21" t="s">
        <v>47</v>
      </c>
      <c r="Q143" s="22">
        <v>14.536</v>
      </c>
      <c r="R143" s="22">
        <v>14.422499999999999</v>
      </c>
      <c r="S143" s="23">
        <f t="shared" si="2"/>
        <v>-6.4620022019165413E-3</v>
      </c>
    </row>
    <row r="144" spans="15:19">
      <c r="O144" s="20">
        <v>39651</v>
      </c>
      <c r="P144" s="21" t="s">
        <v>47</v>
      </c>
      <c r="Q144" s="22">
        <v>14.404999999999999</v>
      </c>
      <c r="R144" s="22">
        <v>14.911</v>
      </c>
      <c r="S144" s="23">
        <f t="shared" si="2"/>
        <v>3.330970845986287E-2</v>
      </c>
    </row>
    <row r="145" spans="15:19">
      <c r="O145" s="20">
        <v>39652</v>
      </c>
      <c r="P145" s="21" t="s">
        <v>47</v>
      </c>
      <c r="Q145" s="22">
        <v>14.884</v>
      </c>
      <c r="R145" s="22">
        <v>15.175000000000001</v>
      </c>
      <c r="S145" s="23">
        <f t="shared" si="2"/>
        <v>1.7550141336791721E-2</v>
      </c>
    </row>
    <row r="146" spans="15:19">
      <c r="O146" s="20">
        <v>39653</v>
      </c>
      <c r="P146" s="21" t="s">
        <v>47</v>
      </c>
      <c r="Q146" s="22">
        <v>15.166</v>
      </c>
      <c r="R146" s="22">
        <v>15.129999999999999</v>
      </c>
      <c r="S146" s="23">
        <f t="shared" si="2"/>
        <v>-2.9698091452975582E-3</v>
      </c>
    </row>
    <row r="147" spans="15:19">
      <c r="O147" s="20">
        <v>39654</v>
      </c>
      <c r="P147" s="21" t="s">
        <v>47</v>
      </c>
      <c r="Q147" s="22">
        <v>15.118</v>
      </c>
      <c r="R147" s="22">
        <v>15.140499999999999</v>
      </c>
      <c r="S147" s="23">
        <f t="shared" si="2"/>
        <v>6.9374476279700312E-4</v>
      </c>
    </row>
    <row r="148" spans="15:19">
      <c r="O148" s="20">
        <v>39657</v>
      </c>
      <c r="P148" s="21" t="s">
        <v>47</v>
      </c>
      <c r="Q148" s="22">
        <v>15.116</v>
      </c>
      <c r="R148" s="22">
        <v>15.056000000000001</v>
      </c>
      <c r="S148" s="23">
        <f t="shared" si="2"/>
        <v>-5.5966897200375046E-3</v>
      </c>
    </row>
    <row r="149" spans="15:19">
      <c r="O149" s="20">
        <v>39658</v>
      </c>
      <c r="P149" s="21" t="s">
        <v>47</v>
      </c>
      <c r="Q149" s="22">
        <v>15.038</v>
      </c>
      <c r="R149" s="22">
        <v>15.218999999999999</v>
      </c>
      <c r="S149" s="23">
        <f t="shared" si="2"/>
        <v>1.0768064409638619E-2</v>
      </c>
    </row>
    <row r="150" spans="15:19">
      <c r="O150" s="20">
        <v>39659</v>
      </c>
      <c r="P150" s="21" t="s">
        <v>47</v>
      </c>
      <c r="Q150" s="22">
        <v>15.196</v>
      </c>
      <c r="R150" s="22">
        <v>15.308999999999999</v>
      </c>
      <c r="S150" s="23">
        <f t="shared" si="2"/>
        <v>5.8962434972814198E-3</v>
      </c>
    </row>
    <row r="151" spans="15:19">
      <c r="O151" s="20">
        <v>39660</v>
      </c>
      <c r="P151" s="21" t="s">
        <v>47</v>
      </c>
      <c r="Q151" s="22">
        <v>15.288</v>
      </c>
      <c r="R151" s="22">
        <v>15.353</v>
      </c>
      <c r="S151" s="23">
        <f t="shared" si="2"/>
        <v>2.8700039268178797E-3</v>
      </c>
    </row>
    <row r="152" spans="15:19">
      <c r="O152" s="20">
        <v>39661</v>
      </c>
      <c r="P152" s="21" t="s">
        <v>47</v>
      </c>
      <c r="Q152" s="22">
        <v>15.3416</v>
      </c>
      <c r="R152" s="22">
        <v>15.342000000000001</v>
      </c>
      <c r="S152" s="23">
        <f t="shared" si="2"/>
        <v>-7.1672913965739138E-4</v>
      </c>
    </row>
    <row r="153" spans="15:19">
      <c r="O153" s="20">
        <v>39664</v>
      </c>
      <c r="P153" s="21" t="s">
        <v>47</v>
      </c>
      <c r="Q153" s="22">
        <v>15.3371</v>
      </c>
      <c r="R153" s="22">
        <v>15.404999999999999</v>
      </c>
      <c r="S153" s="23">
        <f t="shared" si="2"/>
        <v>4.0979665115266229E-3</v>
      </c>
    </row>
    <row r="154" spans="15:19">
      <c r="O154" s="20">
        <v>39665</v>
      </c>
      <c r="P154" s="21" t="s">
        <v>47</v>
      </c>
      <c r="Q154" s="22">
        <v>15.385999999999999</v>
      </c>
      <c r="R154" s="22">
        <v>15.5115</v>
      </c>
      <c r="S154" s="23">
        <f t="shared" si="2"/>
        <v>6.8895522623712204E-3</v>
      </c>
    </row>
    <row r="155" spans="15:19">
      <c r="O155" s="20">
        <v>39666</v>
      </c>
      <c r="P155" s="21" t="s">
        <v>47</v>
      </c>
      <c r="Q155" s="22">
        <v>15.495900000000001</v>
      </c>
      <c r="R155" s="22">
        <v>15.5535</v>
      </c>
      <c r="S155" s="23">
        <f t="shared" si="2"/>
        <v>2.7040093733029921E-3</v>
      </c>
    </row>
    <row r="156" spans="15:19">
      <c r="O156" s="20">
        <v>39667</v>
      </c>
      <c r="P156" s="21" t="s">
        <v>47</v>
      </c>
      <c r="Q156" s="22">
        <v>15.53</v>
      </c>
      <c r="R156" s="22">
        <v>15.7895</v>
      </c>
      <c r="S156" s="23">
        <f t="shared" si="2"/>
        <v>1.5059468470732982E-2</v>
      </c>
    </row>
    <row r="157" spans="15:19">
      <c r="O157" s="20">
        <v>39668</v>
      </c>
      <c r="P157" s="21" t="s">
        <v>47</v>
      </c>
      <c r="Q157" s="22">
        <v>15.775</v>
      </c>
      <c r="R157" s="22">
        <v>16.232500000000002</v>
      </c>
      <c r="S157" s="23">
        <f t="shared" si="2"/>
        <v>2.7670243245466467E-2</v>
      </c>
    </row>
    <row r="158" spans="15:19">
      <c r="O158" s="20">
        <v>39671</v>
      </c>
      <c r="P158" s="21" t="s">
        <v>47</v>
      </c>
      <c r="Q158" s="22">
        <v>16.292000000000002</v>
      </c>
      <c r="R158" s="22">
        <v>16.194499999999998</v>
      </c>
      <c r="S158" s="23">
        <f t="shared" si="2"/>
        <v>-2.3437269802744198E-3</v>
      </c>
    </row>
    <row r="159" spans="15:19">
      <c r="O159" s="20">
        <v>39672</v>
      </c>
      <c r="P159" s="21" t="s">
        <v>47</v>
      </c>
      <c r="Q159" s="22">
        <v>16.170999999999999</v>
      </c>
      <c r="R159" s="22">
        <v>15.938500000000001</v>
      </c>
      <c r="S159" s="23">
        <f t="shared" si="2"/>
        <v>-1.5934112371937561E-2</v>
      </c>
    </row>
    <row r="160" spans="15:19">
      <c r="O160" s="20">
        <v>39673</v>
      </c>
      <c r="P160" s="21" t="s">
        <v>47</v>
      </c>
      <c r="Q160" s="22">
        <v>15.937799999999999</v>
      </c>
      <c r="R160" s="22">
        <v>16.136499999999998</v>
      </c>
      <c r="S160" s="23">
        <f t="shared" si="2"/>
        <v>1.2346220737325301E-2</v>
      </c>
    </row>
    <row r="161" spans="15:19">
      <c r="O161" s="20">
        <v>39674</v>
      </c>
      <c r="P161" s="21" t="s">
        <v>47</v>
      </c>
      <c r="Q161" s="22">
        <v>16.117000000000001</v>
      </c>
      <c r="R161" s="22">
        <v>16.5215</v>
      </c>
      <c r="S161" s="23">
        <f t="shared" si="2"/>
        <v>2.3578776216708269E-2</v>
      </c>
    </row>
    <row r="162" spans="15:19">
      <c r="O162" s="20">
        <v>39675</v>
      </c>
      <c r="P162" s="21" t="s">
        <v>47</v>
      </c>
      <c r="Q162" s="22">
        <v>16.509</v>
      </c>
      <c r="R162" s="22">
        <v>16.705500000000001</v>
      </c>
      <c r="S162" s="23">
        <f t="shared" si="2"/>
        <v>1.1075443516801215E-2</v>
      </c>
    </row>
    <row r="163" spans="15:19">
      <c r="O163" s="20">
        <v>39678</v>
      </c>
      <c r="P163" s="21" t="s">
        <v>47</v>
      </c>
      <c r="Q163" s="22">
        <v>16.689299999999999</v>
      </c>
      <c r="R163" s="22">
        <v>16.509999999999998</v>
      </c>
      <c r="S163" s="23">
        <f t="shared" si="2"/>
        <v>-1.1771748587091069E-2</v>
      </c>
    </row>
    <row r="164" spans="15:19">
      <c r="O164" s="20">
        <v>39679</v>
      </c>
      <c r="P164" s="21" t="s">
        <v>47</v>
      </c>
      <c r="Q164" s="22">
        <v>16.504000000000001</v>
      </c>
      <c r="R164" s="22">
        <v>16.493000000000002</v>
      </c>
      <c r="S164" s="23">
        <f t="shared" si="2"/>
        <v>-1.0302094660212316E-3</v>
      </c>
    </row>
    <row r="165" spans="15:19">
      <c r="O165" s="20">
        <v>39680</v>
      </c>
      <c r="P165" s="21" t="s">
        <v>47</v>
      </c>
      <c r="Q165" s="22">
        <v>16.472000000000001</v>
      </c>
      <c r="R165" s="22">
        <v>16.573</v>
      </c>
      <c r="S165" s="23">
        <f t="shared" si="2"/>
        <v>4.8388166753916351E-3</v>
      </c>
    </row>
    <row r="166" spans="15:19">
      <c r="O166" s="20">
        <v>39681</v>
      </c>
      <c r="P166" s="21" t="s">
        <v>47</v>
      </c>
      <c r="Q166" s="22">
        <v>16.548999999999999</v>
      </c>
      <c r="R166" s="22">
        <v>16.3215</v>
      </c>
      <c r="S166" s="23">
        <f t="shared" si="2"/>
        <v>-1.5291608064367572E-2</v>
      </c>
    </row>
    <row r="167" spans="15:19">
      <c r="O167" s="20">
        <v>39682</v>
      </c>
      <c r="P167" s="21" t="s">
        <v>47</v>
      </c>
      <c r="Q167" s="22">
        <v>16.311</v>
      </c>
      <c r="R167" s="22">
        <v>16.500499999999999</v>
      </c>
      <c r="S167" s="23">
        <f t="shared" si="2"/>
        <v>1.0907426400670954E-2</v>
      </c>
    </row>
    <row r="168" spans="15:19">
      <c r="O168" s="20">
        <v>39685</v>
      </c>
      <c r="P168" s="21" t="s">
        <v>47</v>
      </c>
      <c r="Q168" s="22">
        <v>16.481999999999999</v>
      </c>
      <c r="R168" s="22">
        <v>16.577500000000001</v>
      </c>
      <c r="S168" s="23">
        <f t="shared" si="2"/>
        <v>4.6556707831753768E-3</v>
      </c>
    </row>
    <row r="169" spans="15:19">
      <c r="O169" s="20">
        <v>39686</v>
      </c>
      <c r="P169" s="21" t="s">
        <v>47</v>
      </c>
      <c r="Q169" s="22">
        <v>16.532</v>
      </c>
      <c r="R169" s="22">
        <v>16.774000000000001</v>
      </c>
      <c r="S169" s="23">
        <f t="shared" si="2"/>
        <v>1.1783714301334161E-2</v>
      </c>
    </row>
    <row r="170" spans="15:19">
      <c r="O170" s="20">
        <v>39687</v>
      </c>
      <c r="P170" s="21" t="s">
        <v>47</v>
      </c>
      <c r="Q170" s="22">
        <v>16.765000000000001</v>
      </c>
      <c r="R170" s="22">
        <v>16.763999999999999</v>
      </c>
      <c r="S170" s="23">
        <f t="shared" si="2"/>
        <v>-5.9633849939477127E-4</v>
      </c>
    </row>
    <row r="171" spans="15:19">
      <c r="O171" s="20">
        <v>39688</v>
      </c>
      <c r="P171" s="21" t="s">
        <v>47</v>
      </c>
      <c r="Q171" s="22">
        <v>16.748000000000001</v>
      </c>
      <c r="R171" s="22">
        <v>16.82</v>
      </c>
      <c r="S171" s="23">
        <f t="shared" si="2"/>
        <v>3.3349244819769279E-3</v>
      </c>
    </row>
    <row r="172" spans="15:19">
      <c r="O172" s="20">
        <v>39689</v>
      </c>
      <c r="P172" s="21" t="s">
        <v>47</v>
      </c>
      <c r="Q172" s="22">
        <v>16.780999999999999</v>
      </c>
      <c r="R172" s="22">
        <v>16.905000000000001</v>
      </c>
      <c r="S172" s="23">
        <f t="shared" si="2"/>
        <v>5.0407816150473805E-3</v>
      </c>
    </row>
    <row r="173" spans="15:19">
      <c r="O173" s="20">
        <v>39692</v>
      </c>
      <c r="P173" s="21" t="s">
        <v>47</v>
      </c>
      <c r="Q173" s="22">
        <v>16.841000000000001</v>
      </c>
      <c r="R173" s="22">
        <v>17.009</v>
      </c>
      <c r="S173" s="23">
        <f t="shared" si="2"/>
        <v>6.1331795721051956E-3</v>
      </c>
    </row>
    <row r="174" spans="15:19">
      <c r="O174" s="20">
        <v>39693</v>
      </c>
      <c r="P174" s="21" t="s">
        <v>47</v>
      </c>
      <c r="Q174" s="22">
        <v>16.998000000000001</v>
      </c>
      <c r="R174" s="22">
        <v>17.039000000000001</v>
      </c>
      <c r="S174" s="23">
        <f t="shared" si="2"/>
        <v>1.7622185011475164E-3</v>
      </c>
    </row>
    <row r="175" spans="15:19">
      <c r="O175" s="20">
        <v>39694</v>
      </c>
      <c r="P175" s="21" t="s">
        <v>47</v>
      </c>
      <c r="Q175" s="22">
        <v>17.007000000000001</v>
      </c>
      <c r="R175" s="22">
        <v>17.135999999999999</v>
      </c>
      <c r="S175" s="23">
        <f t="shared" si="2"/>
        <v>5.676679472290589E-3</v>
      </c>
    </row>
    <row r="176" spans="15:19">
      <c r="O176" s="20">
        <v>39695</v>
      </c>
      <c r="P176" s="21" t="s">
        <v>47</v>
      </c>
      <c r="Q176" s="22">
        <v>17.113</v>
      </c>
      <c r="R176" s="22">
        <v>17.482500000000002</v>
      </c>
      <c r="S176" s="23">
        <f t="shared" si="2"/>
        <v>2.0018866890491923E-2</v>
      </c>
    </row>
    <row r="177" spans="15:19">
      <c r="O177" s="20">
        <v>39696</v>
      </c>
      <c r="P177" s="21" t="s">
        <v>47</v>
      </c>
      <c r="Q177" s="22">
        <v>17.457999999999998</v>
      </c>
      <c r="R177" s="22">
        <v>17.420500000000001</v>
      </c>
      <c r="S177" s="23">
        <f t="shared" si="2"/>
        <v>-3.5527069427980871E-3</v>
      </c>
    </row>
    <row r="178" spans="15:19">
      <c r="O178" s="20">
        <v>39699</v>
      </c>
      <c r="P178" s="21" t="s">
        <v>47</v>
      </c>
      <c r="Q178" s="22">
        <v>17.297000000000001</v>
      </c>
      <c r="R178" s="22">
        <v>17.625500000000002</v>
      </c>
      <c r="S178" s="23">
        <f t="shared" si="2"/>
        <v>1.16990434371854E-2</v>
      </c>
    </row>
    <row r="179" spans="15:19">
      <c r="O179" s="20">
        <v>39700</v>
      </c>
      <c r="P179" s="21" t="s">
        <v>47</v>
      </c>
      <c r="Q179" s="22">
        <v>17.614999999999998</v>
      </c>
      <c r="R179" s="22">
        <v>17.564500000000002</v>
      </c>
      <c r="S179" s="23">
        <f t="shared" si="2"/>
        <v>-3.4668974764702322E-3</v>
      </c>
    </row>
    <row r="180" spans="15:19">
      <c r="O180" s="20">
        <v>39701</v>
      </c>
      <c r="P180" s="21" t="s">
        <v>47</v>
      </c>
      <c r="Q180" s="22">
        <v>17.565000000000001</v>
      </c>
      <c r="R180" s="22">
        <v>17.494499999999999</v>
      </c>
      <c r="S180" s="23">
        <f t="shared" si="2"/>
        <v>-3.9932737967247464E-3</v>
      </c>
    </row>
    <row r="181" spans="15:19">
      <c r="O181" s="20">
        <v>39702</v>
      </c>
      <c r="P181" s="21" t="s">
        <v>47</v>
      </c>
      <c r="Q181" s="22">
        <v>17.52</v>
      </c>
      <c r="R181" s="22">
        <v>17.5075</v>
      </c>
      <c r="S181" s="23">
        <f t="shared" si="2"/>
        <v>7.4281473045874303E-4</v>
      </c>
    </row>
    <row r="182" spans="15:19">
      <c r="O182" s="20">
        <v>39703</v>
      </c>
      <c r="P182" s="21" t="s">
        <v>47</v>
      </c>
      <c r="Q182" s="22">
        <v>17.513999999999999</v>
      </c>
      <c r="R182" s="22">
        <v>16.940999999999999</v>
      </c>
      <c r="S182" s="23">
        <f t="shared" si="2"/>
        <v>-3.2892641188726535E-2</v>
      </c>
    </row>
    <row r="183" spans="15:19">
      <c r="O183" s="20">
        <v>39706</v>
      </c>
      <c r="P183" s="21" t="s">
        <v>47</v>
      </c>
      <c r="Q183" s="22">
        <v>16.869</v>
      </c>
      <c r="R183" s="22">
        <v>16.948999999999998</v>
      </c>
      <c r="S183" s="23">
        <f t="shared" si="2"/>
        <v>4.7211567710802476E-4</v>
      </c>
    </row>
    <row r="184" spans="15:19">
      <c r="O184" s="20">
        <v>39707</v>
      </c>
      <c r="P184" s="21" t="s">
        <v>47</v>
      </c>
      <c r="Q184" s="22">
        <v>16.914000000000001</v>
      </c>
      <c r="R184" s="22">
        <v>16.898499999999999</v>
      </c>
      <c r="S184" s="23">
        <f t="shared" si="2"/>
        <v>-2.9839744425100515E-3</v>
      </c>
    </row>
    <row r="185" spans="15:19">
      <c r="O185" s="20">
        <v>39708</v>
      </c>
      <c r="P185" s="21" t="s">
        <v>47</v>
      </c>
      <c r="Q185" s="22">
        <v>16.913</v>
      </c>
      <c r="R185" s="22">
        <v>16.878500000000003</v>
      </c>
      <c r="S185" s="23">
        <f t="shared" si="2"/>
        <v>-1.1842379333488482E-3</v>
      </c>
    </row>
    <row r="186" spans="15:19">
      <c r="O186" s="20">
        <v>39709</v>
      </c>
      <c r="P186" s="21" t="s">
        <v>47</v>
      </c>
      <c r="Q186" s="22">
        <v>16.847000000000001</v>
      </c>
      <c r="R186" s="22">
        <v>16.840499999999999</v>
      </c>
      <c r="S186" s="23">
        <f t="shared" si="2"/>
        <v>-2.2539230752516158E-3</v>
      </c>
    </row>
    <row r="187" spans="15:19">
      <c r="O187" s="20">
        <v>39710</v>
      </c>
      <c r="P187" s="21" t="s">
        <v>47</v>
      </c>
      <c r="Q187" s="22">
        <v>16.806000000000001</v>
      </c>
      <c r="R187" s="22">
        <v>16.559999999999999</v>
      </c>
      <c r="S187" s="23">
        <f t="shared" si="2"/>
        <v>-1.6796550627693155E-2</v>
      </c>
    </row>
    <row r="188" spans="15:19">
      <c r="O188" s="20">
        <v>39713</v>
      </c>
      <c r="P188" s="21" t="s">
        <v>47</v>
      </c>
      <c r="Q188" s="22">
        <v>16.547999999999998</v>
      </c>
      <c r="R188" s="22">
        <v>16.184999999999999</v>
      </c>
      <c r="S188" s="23">
        <f t="shared" si="2"/>
        <v>-2.2905261578906006E-2</v>
      </c>
    </row>
    <row r="189" spans="15:19">
      <c r="O189" s="20">
        <v>39714</v>
      </c>
      <c r="P189" s="21" t="s">
        <v>47</v>
      </c>
      <c r="Q189" s="22">
        <v>16.141999999999999</v>
      </c>
      <c r="R189" s="22">
        <v>16.526</v>
      </c>
      <c r="S189" s="23">
        <f t="shared" si="2"/>
        <v>2.0850010900785056E-2</v>
      </c>
    </row>
    <row r="190" spans="15:19">
      <c r="O190" s="20">
        <v>39715</v>
      </c>
      <c r="P190" s="21" t="s">
        <v>47</v>
      </c>
      <c r="Q190" s="22">
        <v>16.47</v>
      </c>
      <c r="R190" s="22">
        <v>16.720500000000001</v>
      </c>
      <c r="S190" s="23">
        <f t="shared" si="2"/>
        <v>1.1700613236658238E-2</v>
      </c>
    </row>
    <row r="191" spans="15:19">
      <c r="O191" s="20">
        <v>39716</v>
      </c>
      <c r="P191" s="21" t="s">
        <v>47</v>
      </c>
      <c r="Q191" s="22">
        <v>16.692</v>
      </c>
      <c r="R191" s="22">
        <v>16.71</v>
      </c>
      <c r="S191" s="23">
        <f t="shared" si="2"/>
        <v>-6.2816890834849301E-4</v>
      </c>
    </row>
    <row r="192" spans="15:19">
      <c r="O192" s="20">
        <v>39717</v>
      </c>
      <c r="P192" s="21" t="s">
        <v>47</v>
      </c>
      <c r="Q192" s="22">
        <v>16.681000000000001</v>
      </c>
      <c r="R192" s="22">
        <v>16.674999999999997</v>
      </c>
      <c r="S192" s="23">
        <f t="shared" si="2"/>
        <v>-2.0967508056151715E-3</v>
      </c>
    </row>
    <row r="193" spans="15:19">
      <c r="O193" s="20">
        <v>39720</v>
      </c>
      <c r="P193" s="21" t="s">
        <v>47</v>
      </c>
      <c r="Q193" s="22">
        <v>16.760999999999999</v>
      </c>
      <c r="R193" s="22">
        <v>17.1035</v>
      </c>
      <c r="S193" s="23">
        <f t="shared" si="2"/>
        <v>2.5372529125741779E-2</v>
      </c>
    </row>
    <row r="194" spans="15:19">
      <c r="O194" s="20">
        <v>39721</v>
      </c>
      <c r="P194" s="21" t="s">
        <v>47</v>
      </c>
      <c r="Q194" s="22">
        <v>17.097000000000001</v>
      </c>
      <c r="R194" s="22">
        <v>17.366999999999997</v>
      </c>
      <c r="S194" s="23">
        <f t="shared" si="2"/>
        <v>1.5288732837548072E-2</v>
      </c>
    </row>
    <row r="195" spans="15:19">
      <c r="O195" s="20">
        <v>39722</v>
      </c>
      <c r="P195" s="21" t="s">
        <v>47</v>
      </c>
      <c r="Q195" s="22">
        <v>17.318000000000001</v>
      </c>
      <c r="R195" s="22">
        <v>17.512500000000003</v>
      </c>
      <c r="S195" s="23">
        <f t="shared" si="2"/>
        <v>8.3430578981483466E-3</v>
      </c>
    </row>
    <row r="196" spans="15:19">
      <c r="O196" s="20">
        <v>39723</v>
      </c>
      <c r="P196" s="21" t="s">
        <v>47</v>
      </c>
      <c r="Q196" s="22">
        <v>17.491</v>
      </c>
      <c r="R196" s="22">
        <v>17.945500000000003</v>
      </c>
      <c r="S196" s="23">
        <f t="shared" si="2"/>
        <v>2.4424475462742255E-2</v>
      </c>
    </row>
    <row r="197" spans="15:19">
      <c r="O197" s="20">
        <v>39724</v>
      </c>
      <c r="P197" s="21" t="s">
        <v>47</v>
      </c>
      <c r="Q197" s="22">
        <v>17.914000000000001</v>
      </c>
      <c r="R197" s="22">
        <v>18.026499999999999</v>
      </c>
      <c r="S197" s="23">
        <f t="shared" ref="S197:S254" si="3">LN(R197/R196)</f>
        <v>4.5035103358604727E-3</v>
      </c>
    </row>
    <row r="198" spans="15:19">
      <c r="O198" s="20">
        <v>39727</v>
      </c>
      <c r="P198" s="21" t="s">
        <v>47</v>
      </c>
      <c r="Q198" s="22">
        <v>18.109000000000002</v>
      </c>
      <c r="R198" s="22">
        <v>18.3645</v>
      </c>
      <c r="S198" s="23">
        <f t="shared" si="3"/>
        <v>1.8576555738214477E-2</v>
      </c>
    </row>
    <row r="199" spans="15:19">
      <c r="O199" s="20">
        <v>39728</v>
      </c>
      <c r="P199" s="21" t="s">
        <v>47</v>
      </c>
      <c r="Q199" s="22">
        <v>18.367000000000001</v>
      </c>
      <c r="R199" s="22">
        <v>18.108000000000001</v>
      </c>
      <c r="S199" s="23">
        <f t="shared" si="3"/>
        <v>-1.4065623626230457E-2</v>
      </c>
    </row>
    <row r="200" spans="15:19">
      <c r="O200" s="20">
        <v>39729</v>
      </c>
      <c r="P200" s="21" t="s">
        <v>47</v>
      </c>
      <c r="Q200" s="22">
        <v>18.04</v>
      </c>
      <c r="R200" s="22">
        <v>18.103999999999999</v>
      </c>
      <c r="S200" s="23">
        <f t="shared" si="3"/>
        <v>-2.209212424759446E-4</v>
      </c>
    </row>
    <row r="201" spans="15:19">
      <c r="O201" s="20">
        <v>39730</v>
      </c>
      <c r="P201" s="21" t="s">
        <v>47</v>
      </c>
      <c r="Q201" s="22">
        <v>18.082000000000001</v>
      </c>
      <c r="R201" s="22">
        <v>18.273</v>
      </c>
      <c r="S201" s="23">
        <f t="shared" si="3"/>
        <v>9.2916521912209688E-3</v>
      </c>
    </row>
    <row r="202" spans="15:19">
      <c r="O202" s="20">
        <v>39731</v>
      </c>
      <c r="P202" s="21" t="s">
        <v>47</v>
      </c>
      <c r="Q202" s="22">
        <v>18.271999999999998</v>
      </c>
      <c r="R202" s="22">
        <v>18.547499999999999</v>
      </c>
      <c r="S202" s="23">
        <f t="shared" si="3"/>
        <v>1.4910448559086671E-2</v>
      </c>
    </row>
    <row r="203" spans="15:19">
      <c r="O203" s="20">
        <v>39734</v>
      </c>
      <c r="P203" s="21" t="s">
        <v>47</v>
      </c>
      <c r="Q203" s="22">
        <v>18.308</v>
      </c>
      <c r="R203" s="22">
        <v>18.270499999999998</v>
      </c>
      <c r="S203" s="23">
        <f t="shared" si="3"/>
        <v>-1.5047271797358954E-2</v>
      </c>
    </row>
    <row r="204" spans="15:19">
      <c r="O204" s="20">
        <v>39735</v>
      </c>
      <c r="P204" s="21" t="s">
        <v>47</v>
      </c>
      <c r="Q204" s="22">
        <v>18.257999999999999</v>
      </c>
      <c r="R204" s="22">
        <v>18.047000000000001</v>
      </c>
      <c r="S204" s="23">
        <f t="shared" si="3"/>
        <v>-1.2308271305023908E-2</v>
      </c>
    </row>
    <row r="205" spans="15:19">
      <c r="O205" s="20">
        <v>39736</v>
      </c>
      <c r="P205" s="21" t="s">
        <v>47</v>
      </c>
      <c r="Q205" s="22">
        <v>18.033999999999999</v>
      </c>
      <c r="R205" s="22">
        <v>18.503999999999998</v>
      </c>
      <c r="S205" s="23">
        <f t="shared" si="3"/>
        <v>2.5007458949976785E-2</v>
      </c>
    </row>
    <row r="206" spans="15:19">
      <c r="O206" s="20">
        <v>39737</v>
      </c>
      <c r="P206" s="21" t="s">
        <v>47</v>
      </c>
      <c r="Q206" s="22">
        <v>18.468</v>
      </c>
      <c r="R206" s="22">
        <v>18.5335</v>
      </c>
      <c r="S206" s="23">
        <f t="shared" si="3"/>
        <v>1.5929804246095198E-3</v>
      </c>
    </row>
    <row r="207" spans="15:19">
      <c r="O207" s="20">
        <v>39738</v>
      </c>
      <c r="P207" s="21" t="s">
        <v>47</v>
      </c>
      <c r="Q207" s="22">
        <v>18.518000000000001</v>
      </c>
      <c r="R207" s="22">
        <v>18.558499999999999</v>
      </c>
      <c r="S207" s="23">
        <f t="shared" si="3"/>
        <v>1.3479997727613186E-3</v>
      </c>
    </row>
    <row r="208" spans="15:19">
      <c r="O208" s="20">
        <v>39741</v>
      </c>
      <c r="P208" s="21" t="s">
        <v>47</v>
      </c>
      <c r="Q208" s="22">
        <v>18.581</v>
      </c>
      <c r="R208" s="22">
        <v>18.838999999999999</v>
      </c>
      <c r="S208" s="23">
        <f t="shared" si="3"/>
        <v>1.5001284056728506E-2</v>
      </c>
    </row>
    <row r="209" spans="15:19">
      <c r="O209" s="20">
        <v>39742</v>
      </c>
      <c r="P209" s="21" t="s">
        <v>47</v>
      </c>
      <c r="Q209" s="22">
        <v>18.856999999999999</v>
      </c>
      <c r="R209" s="22">
        <v>19.593</v>
      </c>
      <c r="S209" s="23">
        <f t="shared" si="3"/>
        <v>3.9243170405392505E-2</v>
      </c>
    </row>
    <row r="210" spans="15:19">
      <c r="O210" s="20">
        <v>39743</v>
      </c>
      <c r="P210" s="21" t="s">
        <v>47</v>
      </c>
      <c r="Q210" s="22">
        <v>19.527000000000001</v>
      </c>
      <c r="R210" s="22">
        <v>20.422000000000001</v>
      </c>
      <c r="S210" s="23">
        <f t="shared" si="3"/>
        <v>4.144039154471655E-2</v>
      </c>
    </row>
    <row r="211" spans="15:19">
      <c r="O211" s="20">
        <v>39744</v>
      </c>
      <c r="P211" s="21" t="s">
        <v>47</v>
      </c>
      <c r="Q211" s="22">
        <v>20.317</v>
      </c>
      <c r="R211" s="22">
        <v>19.392000000000003</v>
      </c>
      <c r="S211" s="23">
        <f t="shared" si="3"/>
        <v>-5.1752141246442132E-2</v>
      </c>
    </row>
    <row r="212" spans="15:19">
      <c r="O212" s="20">
        <v>39745</v>
      </c>
      <c r="P212" s="21" t="s">
        <v>47</v>
      </c>
      <c r="Q212" s="22">
        <v>19.382999999999999</v>
      </c>
      <c r="R212" s="22">
        <v>19.580500000000001</v>
      </c>
      <c r="S212" s="23">
        <f t="shared" si="3"/>
        <v>9.6735631509066965E-3</v>
      </c>
    </row>
    <row r="213" spans="15:19">
      <c r="O213" s="20">
        <v>39748</v>
      </c>
      <c r="P213" s="21" t="s">
        <v>47</v>
      </c>
      <c r="Q213" s="22">
        <v>19.63</v>
      </c>
      <c r="R213" s="22">
        <v>19.812999999999999</v>
      </c>
      <c r="S213" s="23">
        <f t="shared" si="3"/>
        <v>1.1804114874310915E-2</v>
      </c>
    </row>
    <row r="214" spans="15:19">
      <c r="O214" s="20">
        <v>39750</v>
      </c>
      <c r="P214" s="21" t="s">
        <v>47</v>
      </c>
      <c r="Q214" s="22">
        <v>18.872</v>
      </c>
      <c r="R214" s="22">
        <v>18.362000000000002</v>
      </c>
      <c r="S214" s="23">
        <f t="shared" si="3"/>
        <v>-7.6054976190613452E-2</v>
      </c>
    </row>
    <row r="215" spans="15:19">
      <c r="O215" s="20">
        <v>39751</v>
      </c>
      <c r="P215" s="21" t="s">
        <v>47</v>
      </c>
      <c r="Q215" s="22">
        <v>18.324999999999999</v>
      </c>
      <c r="R215" s="22">
        <v>18.875999999999998</v>
      </c>
      <c r="S215" s="23">
        <f t="shared" si="3"/>
        <v>2.7607962142632628E-2</v>
      </c>
    </row>
    <row r="216" spans="15:19">
      <c r="O216" s="20">
        <v>39752</v>
      </c>
      <c r="P216" s="21" t="s">
        <v>47</v>
      </c>
      <c r="Q216" s="22">
        <v>18.905999999999999</v>
      </c>
      <c r="R216" s="22">
        <v>18.884</v>
      </c>
      <c r="S216" s="23">
        <f t="shared" si="3"/>
        <v>4.2372881989933387E-4</v>
      </c>
    </row>
    <row r="217" spans="15:19">
      <c r="O217" s="20">
        <v>39755</v>
      </c>
      <c r="P217" s="21" t="s">
        <v>47</v>
      </c>
      <c r="Q217" s="22">
        <v>18.861000000000001</v>
      </c>
      <c r="R217" s="22">
        <v>19.2285</v>
      </c>
      <c r="S217" s="23">
        <f t="shared" si="3"/>
        <v>1.8078550754121698E-2</v>
      </c>
    </row>
    <row r="218" spans="15:19">
      <c r="O218" s="20">
        <v>39756</v>
      </c>
      <c r="P218" s="21" t="s">
        <v>47</v>
      </c>
      <c r="Q218" s="22">
        <v>19.172000000000001</v>
      </c>
      <c r="R218" s="22">
        <v>18.4465</v>
      </c>
      <c r="S218" s="23">
        <f t="shared" si="3"/>
        <v>-4.1518902844325523E-2</v>
      </c>
    </row>
    <row r="219" spans="15:19">
      <c r="O219" s="20">
        <v>39757</v>
      </c>
      <c r="P219" s="21" t="s">
        <v>47</v>
      </c>
      <c r="Q219" s="22">
        <v>18.501999999999999</v>
      </c>
      <c r="R219" s="22">
        <v>18.9605</v>
      </c>
      <c r="S219" s="23">
        <f t="shared" si="3"/>
        <v>2.7483217193339404E-2</v>
      </c>
    </row>
    <row r="220" spans="15:19">
      <c r="O220" s="20">
        <v>39758</v>
      </c>
      <c r="P220" s="21" t="s">
        <v>47</v>
      </c>
      <c r="Q220" s="22">
        <v>18.93</v>
      </c>
      <c r="R220" s="22">
        <v>19.612500000000001</v>
      </c>
      <c r="S220" s="23">
        <f t="shared" si="3"/>
        <v>3.3809250271975233E-2</v>
      </c>
    </row>
    <row r="221" spans="15:19">
      <c r="O221" s="20">
        <v>39759</v>
      </c>
      <c r="P221" s="21" t="s">
        <v>47</v>
      </c>
      <c r="Q221" s="22">
        <v>19.509</v>
      </c>
      <c r="R221" s="22">
        <v>19.677</v>
      </c>
      <c r="S221" s="23">
        <f t="shared" si="3"/>
        <v>3.2833229205571587E-3</v>
      </c>
    </row>
    <row r="222" spans="15:19">
      <c r="O222" s="20">
        <v>39762</v>
      </c>
      <c r="P222" s="21" t="s">
        <v>47</v>
      </c>
      <c r="Q222" s="22">
        <v>19.469000000000001</v>
      </c>
      <c r="R222" s="22">
        <v>19.851500000000001</v>
      </c>
      <c r="S222" s="23">
        <f t="shared" si="3"/>
        <v>8.8291300490979715E-3</v>
      </c>
    </row>
    <row r="223" spans="15:19">
      <c r="O223" s="20">
        <v>39763</v>
      </c>
      <c r="P223" s="21" t="s">
        <v>47</v>
      </c>
      <c r="Q223" s="22">
        <v>19.808</v>
      </c>
      <c r="R223" s="22">
        <v>20.248000000000001</v>
      </c>
      <c r="S223" s="23">
        <f t="shared" si="3"/>
        <v>1.9776452214016835E-2</v>
      </c>
    </row>
    <row r="224" spans="15:19">
      <c r="O224" s="20">
        <v>39764</v>
      </c>
      <c r="P224" s="21" t="s">
        <v>47</v>
      </c>
      <c r="Q224" s="22">
        <v>20.198</v>
      </c>
      <c r="R224" s="22">
        <v>20.420500000000001</v>
      </c>
      <c r="S224" s="23">
        <f t="shared" si="3"/>
        <v>8.4832749921613226E-3</v>
      </c>
    </row>
    <row r="225" spans="15:19">
      <c r="O225" s="20">
        <v>39765</v>
      </c>
      <c r="P225" s="21" t="s">
        <v>47</v>
      </c>
      <c r="Q225" s="22">
        <v>20.318999999999999</v>
      </c>
      <c r="R225" s="22">
        <v>19.8095</v>
      </c>
      <c r="S225" s="23">
        <f t="shared" si="3"/>
        <v>-3.0377677620943289E-2</v>
      </c>
    </row>
    <row r="226" spans="15:19">
      <c r="O226" s="20">
        <v>39766</v>
      </c>
      <c r="P226" s="21" t="s">
        <v>47</v>
      </c>
      <c r="Q226" s="22">
        <v>19.698</v>
      </c>
      <c r="R226" s="22">
        <v>19.962499999999999</v>
      </c>
      <c r="S226" s="23">
        <f t="shared" si="3"/>
        <v>7.6938929270896576E-3</v>
      </c>
    </row>
    <row r="227" spans="15:19">
      <c r="O227" s="20">
        <v>39770</v>
      </c>
      <c r="P227" s="21" t="s">
        <v>47</v>
      </c>
      <c r="Q227" s="22">
        <v>20.027999999999999</v>
      </c>
      <c r="R227" s="22">
        <v>20.439500000000002</v>
      </c>
      <c r="S227" s="23">
        <f t="shared" si="3"/>
        <v>2.3613789655647113E-2</v>
      </c>
    </row>
    <row r="228" spans="15:19">
      <c r="O228" s="20">
        <v>39771</v>
      </c>
      <c r="P228" s="21" t="s">
        <v>47</v>
      </c>
      <c r="Q228" s="22">
        <v>20.414999999999999</v>
      </c>
      <c r="R228" s="22">
        <v>20.537500000000001</v>
      </c>
      <c r="S228" s="23">
        <f t="shared" si="3"/>
        <v>4.7831801666086363E-3</v>
      </c>
    </row>
    <row r="229" spans="15:19">
      <c r="O229" s="20">
        <v>39772</v>
      </c>
      <c r="P229" s="21" t="s">
        <v>47</v>
      </c>
      <c r="Q229" s="22">
        <v>20.553999999999998</v>
      </c>
      <c r="R229" s="22">
        <v>20.604500000000002</v>
      </c>
      <c r="S229" s="23">
        <f t="shared" si="3"/>
        <v>3.2570151781059387E-3</v>
      </c>
    </row>
    <row r="230" spans="15:19">
      <c r="O230" s="20">
        <v>39773</v>
      </c>
      <c r="P230" s="21" t="s">
        <v>47</v>
      </c>
      <c r="Q230" s="22">
        <v>20.632999999999999</v>
      </c>
      <c r="R230" s="22">
        <v>20.415500000000002</v>
      </c>
      <c r="S230" s="23">
        <f t="shared" si="3"/>
        <v>-9.2150822746237416E-3</v>
      </c>
    </row>
    <row r="231" spans="15:19">
      <c r="O231" s="20">
        <v>39776</v>
      </c>
      <c r="P231" s="21" t="s">
        <v>47</v>
      </c>
      <c r="Q231" s="22">
        <v>20.318000000000001</v>
      </c>
      <c r="R231" s="22">
        <v>19.694499999999998</v>
      </c>
      <c r="S231" s="23">
        <f t="shared" si="3"/>
        <v>-3.5955007320358848E-2</v>
      </c>
    </row>
    <row r="232" spans="15:19">
      <c r="O232" s="20">
        <v>39777</v>
      </c>
      <c r="P232" s="21" t="s">
        <v>47</v>
      </c>
      <c r="Q232" s="22">
        <v>19.614999999999998</v>
      </c>
      <c r="R232" s="22">
        <v>19.305</v>
      </c>
      <c r="S232" s="23">
        <f t="shared" si="3"/>
        <v>-1.9975279230310148E-2</v>
      </c>
    </row>
    <row r="233" spans="15:19">
      <c r="O233" s="20">
        <v>39778</v>
      </c>
      <c r="P233" s="21" t="s">
        <v>47</v>
      </c>
      <c r="Q233" s="22">
        <v>19.27</v>
      </c>
      <c r="R233" s="22">
        <v>19.433</v>
      </c>
      <c r="S233" s="23">
        <f t="shared" si="3"/>
        <v>6.6085221663666647E-3</v>
      </c>
    </row>
    <row r="234" spans="15:19">
      <c r="O234" s="20">
        <v>39779</v>
      </c>
      <c r="P234" s="21" t="s">
        <v>47</v>
      </c>
      <c r="Q234" s="22">
        <v>19.45</v>
      </c>
      <c r="R234" s="22">
        <v>19.559000000000001</v>
      </c>
      <c r="S234" s="23">
        <f t="shared" si="3"/>
        <v>6.4628866728142845E-3</v>
      </c>
    </row>
    <row r="235" spans="15:19">
      <c r="O235" s="20">
        <v>39780</v>
      </c>
      <c r="P235" s="21" t="s">
        <v>47</v>
      </c>
      <c r="Q235" s="22">
        <v>19.507000000000001</v>
      </c>
      <c r="R235" s="22">
        <v>19.977</v>
      </c>
      <c r="S235" s="23">
        <f t="shared" si="3"/>
        <v>2.1146073241214359E-2</v>
      </c>
    </row>
    <row r="236" spans="15:19">
      <c r="O236" s="20">
        <v>39783</v>
      </c>
      <c r="P236" s="21" t="s">
        <v>47</v>
      </c>
      <c r="Q236" s="22">
        <v>19.844000000000001</v>
      </c>
      <c r="R236" s="22">
        <v>20.4025</v>
      </c>
      <c r="S236" s="23">
        <f t="shared" si="3"/>
        <v>2.1075830564665873E-2</v>
      </c>
    </row>
    <row r="237" spans="15:19">
      <c r="O237" s="20">
        <v>39784</v>
      </c>
      <c r="P237" s="21" t="s">
        <v>47</v>
      </c>
      <c r="Q237" s="22">
        <v>20.309000000000001</v>
      </c>
      <c r="R237" s="22">
        <v>20.314</v>
      </c>
      <c r="S237" s="23">
        <f t="shared" si="3"/>
        <v>-4.3471388439514803E-3</v>
      </c>
    </row>
    <row r="238" spans="15:19">
      <c r="O238" s="20">
        <v>39785</v>
      </c>
      <c r="P238" s="21" t="s">
        <v>47</v>
      </c>
      <c r="Q238" s="22">
        <v>20.303000000000001</v>
      </c>
      <c r="R238" s="22">
        <v>20.2315</v>
      </c>
      <c r="S238" s="23">
        <f t="shared" si="3"/>
        <v>-4.0695077804496814E-3</v>
      </c>
    </row>
    <row r="239" spans="15:19">
      <c r="O239" s="20">
        <v>39786</v>
      </c>
      <c r="P239" s="21" t="s">
        <v>47</v>
      </c>
      <c r="Q239" s="22">
        <v>20.210999999999999</v>
      </c>
      <c r="R239" s="22">
        <v>20.1235</v>
      </c>
      <c r="S239" s="23">
        <f t="shared" si="3"/>
        <v>-5.352509371532037E-3</v>
      </c>
    </row>
    <row r="240" spans="15:19">
      <c r="O240" s="20">
        <v>39787</v>
      </c>
      <c r="P240" s="21" t="s">
        <v>47</v>
      </c>
      <c r="Q240" s="22">
        <v>20.116</v>
      </c>
      <c r="R240" s="22">
        <v>20.331000000000003</v>
      </c>
      <c r="S240" s="23">
        <f t="shared" si="3"/>
        <v>1.0258528456758008E-2</v>
      </c>
    </row>
    <row r="241" spans="15:19">
      <c r="O241" s="20">
        <v>39790</v>
      </c>
      <c r="P241" s="21" t="s">
        <v>47</v>
      </c>
      <c r="Q241" s="22">
        <v>20.222999999999999</v>
      </c>
      <c r="R241" s="22">
        <v>19.887499999999999</v>
      </c>
      <c r="S241" s="23">
        <f t="shared" si="3"/>
        <v>-2.2055421158180533E-2</v>
      </c>
    </row>
    <row r="242" spans="15:19">
      <c r="O242" s="20">
        <v>39791</v>
      </c>
      <c r="P242" s="21" t="s">
        <v>47</v>
      </c>
      <c r="Q242" s="22">
        <v>19.771000000000001</v>
      </c>
      <c r="R242" s="22">
        <v>19.965499999999999</v>
      </c>
      <c r="S242" s="23">
        <f t="shared" si="3"/>
        <v>3.9143903643846364E-3</v>
      </c>
    </row>
    <row r="243" spans="15:19">
      <c r="O243" s="20">
        <v>39792</v>
      </c>
      <c r="P243" s="21" t="s">
        <v>47</v>
      </c>
      <c r="Q243" s="22">
        <v>19.861000000000001</v>
      </c>
      <c r="R243" s="22">
        <v>19.798499999999997</v>
      </c>
      <c r="S243" s="23">
        <f t="shared" si="3"/>
        <v>-8.3996067733081176E-3</v>
      </c>
    </row>
    <row r="244" spans="15:19">
      <c r="O244" s="20">
        <v>39793</v>
      </c>
      <c r="P244" s="21" t="s">
        <v>47</v>
      </c>
      <c r="Q244" s="22">
        <v>19.795999999999999</v>
      </c>
      <c r="R244" s="22">
        <v>19.292999999999999</v>
      </c>
      <c r="S244" s="23">
        <f t="shared" si="3"/>
        <v>-2.5863841434146013E-2</v>
      </c>
    </row>
    <row r="245" spans="15:19">
      <c r="O245" s="20">
        <v>39794</v>
      </c>
      <c r="P245" s="21" t="s">
        <v>47</v>
      </c>
      <c r="Q245" s="22">
        <v>19.247</v>
      </c>
      <c r="R245" s="22">
        <v>19.492000000000001</v>
      </c>
      <c r="S245" s="23">
        <f t="shared" si="3"/>
        <v>1.0261789160424023E-2</v>
      </c>
    </row>
    <row r="246" spans="15:19">
      <c r="O246" s="20">
        <v>39797</v>
      </c>
      <c r="P246" s="21" t="s">
        <v>47</v>
      </c>
      <c r="Q246" s="22">
        <v>19.433</v>
      </c>
      <c r="R246" s="22">
        <v>19.091999999999999</v>
      </c>
      <c r="S246" s="23">
        <f t="shared" si="3"/>
        <v>-2.0734725837609744E-2</v>
      </c>
    </row>
    <row r="247" spans="15:19">
      <c r="O247" s="20">
        <v>39798</v>
      </c>
      <c r="P247" s="21" t="s">
        <v>47</v>
      </c>
      <c r="Q247" s="22">
        <v>19.052</v>
      </c>
      <c r="R247" s="22">
        <v>18.369999999999997</v>
      </c>
      <c r="S247" s="23">
        <f t="shared" si="3"/>
        <v>-3.8550499916615882E-2</v>
      </c>
    </row>
    <row r="248" spans="15:19">
      <c r="O248" s="20">
        <v>39799</v>
      </c>
      <c r="P248" s="21" t="s">
        <v>47</v>
      </c>
      <c r="Q248" s="22">
        <v>18.373999999999999</v>
      </c>
      <c r="R248" s="22">
        <v>18.317999999999998</v>
      </c>
      <c r="S248" s="23">
        <f t="shared" si="3"/>
        <v>-2.8347162462385041E-3</v>
      </c>
    </row>
    <row r="249" spans="15:19">
      <c r="O249" s="20">
        <v>39800</v>
      </c>
      <c r="P249" s="21" t="s">
        <v>47</v>
      </c>
      <c r="Q249" s="22">
        <v>18.38</v>
      </c>
      <c r="R249" s="22">
        <v>18.380499999999998</v>
      </c>
      <c r="S249" s="23">
        <f t="shared" si="3"/>
        <v>3.4061370587829603E-3</v>
      </c>
    </row>
    <row r="250" spans="15:19">
      <c r="O250" s="20">
        <v>39801</v>
      </c>
      <c r="P250" s="21" t="s">
        <v>47</v>
      </c>
      <c r="Q250" s="22">
        <v>18.38</v>
      </c>
      <c r="R250" s="22">
        <v>19.005499999999998</v>
      </c>
      <c r="S250" s="23">
        <f t="shared" si="3"/>
        <v>3.3438090921649087E-2</v>
      </c>
    </row>
    <row r="251" spans="15:19">
      <c r="O251" s="20">
        <v>39804</v>
      </c>
      <c r="P251" s="21" t="s">
        <v>47</v>
      </c>
      <c r="Q251" s="22">
        <v>18.943000000000001</v>
      </c>
      <c r="R251" s="22">
        <v>18.785499999999999</v>
      </c>
      <c r="S251" s="23">
        <f t="shared" si="3"/>
        <v>-1.1643115307886785E-2</v>
      </c>
    </row>
    <row r="252" spans="15:19">
      <c r="O252" s="20">
        <v>39805</v>
      </c>
      <c r="P252" s="21" t="s">
        <v>47</v>
      </c>
      <c r="Q252" s="22">
        <v>18.753</v>
      </c>
      <c r="R252" s="22">
        <v>18.893000000000001</v>
      </c>
      <c r="S252" s="23">
        <f t="shared" si="3"/>
        <v>5.7061874378401172E-3</v>
      </c>
    </row>
    <row r="253" spans="15:19">
      <c r="O253" s="20">
        <v>39811</v>
      </c>
      <c r="P253" s="21" t="s">
        <v>47</v>
      </c>
      <c r="Q253" s="22">
        <v>18.681000000000001</v>
      </c>
      <c r="R253" s="22">
        <v>19.027999999999999</v>
      </c>
      <c r="S253" s="23">
        <f t="shared" si="3"/>
        <v>7.1200954788540093E-3</v>
      </c>
    </row>
    <row r="254" spans="15:19">
      <c r="O254" s="20">
        <v>39812</v>
      </c>
      <c r="P254" s="21" t="s">
        <v>47</v>
      </c>
      <c r="Q254" s="22">
        <v>19.016999999999999</v>
      </c>
      <c r="R254" s="22">
        <v>18.885999999999999</v>
      </c>
      <c r="S254" s="23">
        <f t="shared" si="3"/>
        <v>-7.4906717291576257E-3</v>
      </c>
    </row>
  </sheetData>
  <mergeCells count="1">
    <mergeCell ref="C2:D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S255"/>
  <sheetViews>
    <sheetView workbookViewId="0">
      <selection activeCell="G13" sqref="G13"/>
    </sheetView>
  </sheetViews>
  <sheetFormatPr defaultRowHeight="12.75"/>
  <cols>
    <col min="3" max="3" width="24.28515625" bestFit="1" customWidth="1"/>
    <col min="4" max="4" width="10.140625" bestFit="1" customWidth="1"/>
    <col min="15" max="15" width="10.140625" bestFit="1" customWidth="1"/>
    <col min="17" max="17" width="11" hidden="1" customWidth="1"/>
    <col min="18" max="18" width="11" bestFit="1" customWidth="1"/>
  </cols>
  <sheetData>
    <row r="2" spans="3:19">
      <c r="C2" s="17" t="s">
        <v>59</v>
      </c>
      <c r="D2" s="18"/>
      <c r="O2" s="13" t="s">
        <v>51</v>
      </c>
      <c r="P2" s="14"/>
      <c r="Q2" s="14"/>
      <c r="R2" s="13" t="s">
        <v>52</v>
      </c>
      <c r="S2" s="12" t="s">
        <v>66</v>
      </c>
    </row>
    <row r="3" spans="3:19">
      <c r="O3" s="20">
        <v>39449</v>
      </c>
      <c r="P3" s="21" t="s">
        <v>47</v>
      </c>
      <c r="Q3" s="22">
        <v>26.48</v>
      </c>
      <c r="R3" s="22">
        <v>26.36</v>
      </c>
      <c r="S3" s="23"/>
    </row>
    <row r="4" spans="3:19">
      <c r="C4" t="s">
        <v>0</v>
      </c>
      <c r="D4" s="10" t="s">
        <v>47</v>
      </c>
      <c r="F4" s="5"/>
      <c r="O4" s="20">
        <v>39450</v>
      </c>
      <c r="P4" s="21" t="s">
        <v>47</v>
      </c>
      <c r="Q4" s="22">
        <v>26.367999999999999</v>
      </c>
      <c r="R4" s="22">
        <v>26.167000000000002</v>
      </c>
      <c r="S4" s="23">
        <f>LN(R4/R3)</f>
        <v>-7.3486347416886304E-3</v>
      </c>
    </row>
    <row r="5" spans="3:19">
      <c r="C5" t="s">
        <v>1</v>
      </c>
      <c r="D5" t="s">
        <v>2</v>
      </c>
      <c r="O5" s="20">
        <v>39451</v>
      </c>
      <c r="P5" s="21" t="s">
        <v>47</v>
      </c>
      <c r="Q5" s="22">
        <v>26.16</v>
      </c>
      <c r="R5" s="22">
        <v>26.110999999999997</v>
      </c>
      <c r="S5" s="23">
        <f t="shared" ref="S5:S68" si="0">LN(R5/R4)</f>
        <v>-2.1423934128811562E-3</v>
      </c>
    </row>
    <row r="6" spans="3:19">
      <c r="C6" s="3" t="s">
        <v>4</v>
      </c>
      <c r="D6" s="4">
        <v>39815</v>
      </c>
      <c r="O6" s="20">
        <v>39454</v>
      </c>
      <c r="P6" s="21" t="s">
        <v>47</v>
      </c>
      <c r="Q6" s="22">
        <v>26.1</v>
      </c>
      <c r="R6" s="22">
        <v>26.094999999999999</v>
      </c>
      <c r="S6" s="23">
        <f t="shared" si="0"/>
        <v>-6.1295638436007188E-4</v>
      </c>
    </row>
    <row r="7" spans="3:19">
      <c r="C7" t="s">
        <v>5</v>
      </c>
      <c r="D7" s="1">
        <v>40177</v>
      </c>
      <c r="O7" s="20">
        <v>39455</v>
      </c>
      <c r="P7" s="21" t="s">
        <v>47</v>
      </c>
      <c r="Q7" s="22">
        <v>26.087</v>
      </c>
      <c r="R7" s="22">
        <v>26.067499999999999</v>
      </c>
      <c r="S7" s="23">
        <f t="shared" si="0"/>
        <v>-1.0543974137654582E-3</v>
      </c>
    </row>
    <row r="8" spans="3:19">
      <c r="C8" t="s">
        <v>3</v>
      </c>
      <c r="D8">
        <f>(D7-D6)/365</f>
        <v>0.99178082191780825</v>
      </c>
      <c r="O8" s="20">
        <v>39456</v>
      </c>
      <c r="P8" s="21" t="s">
        <v>47</v>
      </c>
      <c r="Q8" s="22">
        <v>26.04</v>
      </c>
      <c r="R8" s="22">
        <v>25.937999999999999</v>
      </c>
      <c r="S8" s="23">
        <f t="shared" si="0"/>
        <v>-4.9802527680614687E-3</v>
      </c>
    </row>
    <row r="9" spans="3:19">
      <c r="C9" s="11" t="s">
        <v>53</v>
      </c>
      <c r="D9" s="3">
        <v>3.5400000000000001E-2</v>
      </c>
      <c r="O9" s="20">
        <v>39457</v>
      </c>
      <c r="P9" s="21" t="s">
        <v>47</v>
      </c>
      <c r="Q9" s="22">
        <v>25.911999999999999</v>
      </c>
      <c r="R9" s="22">
        <v>25.911999999999999</v>
      </c>
      <c r="S9" s="23">
        <f t="shared" si="0"/>
        <v>-1.002893044521558E-3</v>
      </c>
    </row>
    <row r="10" spans="3:19">
      <c r="C10" s="3" t="s">
        <v>6</v>
      </c>
      <c r="D10" s="3">
        <v>2.3279999999999999E-2</v>
      </c>
      <c r="O10" s="20">
        <v>39458</v>
      </c>
      <c r="P10" s="21" t="s">
        <v>47</v>
      </c>
      <c r="Q10" s="22">
        <v>25.914999999999999</v>
      </c>
      <c r="R10" s="22">
        <v>25.8935</v>
      </c>
      <c r="S10" s="23">
        <f t="shared" si="0"/>
        <v>-7.1420991154980021E-4</v>
      </c>
    </row>
    <row r="11" spans="3:19">
      <c r="C11" s="11" t="s">
        <v>54</v>
      </c>
      <c r="D11" s="3">
        <v>26.9</v>
      </c>
      <c r="O11" s="20">
        <v>39461</v>
      </c>
      <c r="P11" s="21" t="s">
        <v>47</v>
      </c>
      <c r="Q11" s="22">
        <v>25.867999999999999</v>
      </c>
      <c r="R11" s="22">
        <v>25.849499999999999</v>
      </c>
      <c r="S11" s="23">
        <f t="shared" si="0"/>
        <v>-1.700713549873984E-3</v>
      </c>
    </row>
    <row r="12" spans="3:19">
      <c r="C12" s="10" t="s">
        <v>55</v>
      </c>
      <c r="D12">
        <v>26.7</v>
      </c>
      <c r="O12" s="20">
        <v>39462</v>
      </c>
      <c r="P12" s="21" t="s">
        <v>47</v>
      </c>
      <c r="Q12" s="22">
        <v>25.827999999999999</v>
      </c>
      <c r="R12" s="22">
        <v>25.92</v>
      </c>
      <c r="S12" s="23">
        <f t="shared" si="0"/>
        <v>2.7236130764695782E-3</v>
      </c>
    </row>
    <row r="13" spans="3:19">
      <c r="C13" s="3" t="s">
        <v>7</v>
      </c>
      <c r="D13" s="3">
        <f>STDEV(S4:S255)*SQRT(252)</f>
        <v>0.12151548324119929</v>
      </c>
      <c r="O13" s="20">
        <v>39463</v>
      </c>
      <c r="P13" s="21" t="s">
        <v>47</v>
      </c>
      <c r="Q13" s="22">
        <v>25.91</v>
      </c>
      <c r="R13" s="22">
        <v>26.219000000000001</v>
      </c>
      <c r="S13" s="23">
        <f t="shared" si="0"/>
        <v>1.1469467298852244E-2</v>
      </c>
    </row>
    <row r="14" spans="3:19">
      <c r="C14" s="10"/>
      <c r="O14" s="20">
        <v>39464</v>
      </c>
      <c r="P14" s="21" t="s">
        <v>47</v>
      </c>
      <c r="Q14" s="22">
        <v>26.2</v>
      </c>
      <c r="R14" s="22">
        <v>26.16</v>
      </c>
      <c r="S14" s="23">
        <f t="shared" si="0"/>
        <v>-2.252812193928218E-3</v>
      </c>
    </row>
    <row r="15" spans="3:19">
      <c r="O15" s="20">
        <v>39465</v>
      </c>
      <c r="P15" s="21" t="s">
        <v>47</v>
      </c>
      <c r="Q15" s="22">
        <v>26.13</v>
      </c>
      <c r="R15" s="22">
        <v>26.22</v>
      </c>
      <c r="S15" s="23">
        <f t="shared" si="0"/>
        <v>2.2909517465557624E-3</v>
      </c>
    </row>
    <row r="16" spans="3:19">
      <c r="C16" t="s">
        <v>8</v>
      </c>
      <c r="D16">
        <f>(LN(D11/D12)+(D9-D10+0.5*D13^2)*D8)/(D13*SQRT(D8))</f>
        <v>0.2215048747761367</v>
      </c>
      <c r="O16" s="20">
        <v>39468</v>
      </c>
      <c r="P16" s="21" t="s">
        <v>47</v>
      </c>
      <c r="Q16" s="22">
        <v>26.164999999999999</v>
      </c>
      <c r="R16" s="22">
        <v>26.299999999999997</v>
      </c>
      <c r="S16" s="23">
        <f t="shared" si="0"/>
        <v>3.0464608481650737E-3</v>
      </c>
    </row>
    <row r="17" spans="3:19">
      <c r="C17" t="s">
        <v>9</v>
      </c>
      <c r="D17">
        <f>D16-SQRT(D8)*D13</f>
        <v>0.10048980059252352</v>
      </c>
      <c r="O17" s="20">
        <v>39469</v>
      </c>
      <c r="P17" s="21" t="s">
        <v>47</v>
      </c>
      <c r="Q17" s="22">
        <v>26.28</v>
      </c>
      <c r="R17" s="22">
        <v>26.185000000000002</v>
      </c>
      <c r="S17" s="23">
        <f t="shared" si="0"/>
        <v>-4.3822114522676266E-3</v>
      </c>
    </row>
    <row r="18" spans="3:19">
      <c r="C18" t="s">
        <v>11</v>
      </c>
      <c r="D18" s="7">
        <v>25000000</v>
      </c>
      <c r="E18" s="10" t="s">
        <v>2</v>
      </c>
      <c r="O18" s="20">
        <v>39470</v>
      </c>
      <c r="P18" s="21" t="s">
        <v>47</v>
      </c>
      <c r="Q18" s="22">
        <v>26.163</v>
      </c>
      <c r="R18" s="22">
        <v>26.04</v>
      </c>
      <c r="S18" s="23">
        <f t="shared" si="0"/>
        <v>-5.5529103910825946E-3</v>
      </c>
    </row>
    <row r="19" spans="3:19">
      <c r="C19" t="s">
        <v>10</v>
      </c>
      <c r="D19">
        <f>D11*EXP(-D10*D8)*NORMSDIST(D16)-D12*EXP(-D9*D8)*NORMSDIST(D17)</f>
        <v>1.5258396030689862</v>
      </c>
      <c r="E19" s="10" t="s">
        <v>60</v>
      </c>
      <c r="O19" s="20">
        <v>39471</v>
      </c>
      <c r="P19" s="21" t="s">
        <v>47</v>
      </c>
      <c r="Q19" s="22">
        <v>25.963000000000001</v>
      </c>
      <c r="R19" s="22">
        <v>25.8765</v>
      </c>
      <c r="S19" s="23">
        <f t="shared" si="0"/>
        <v>-6.2985964205969167E-3</v>
      </c>
    </row>
    <row r="20" spans="3:19">
      <c r="D20">
        <f>D19/D11</f>
        <v>5.6722661824125886E-2</v>
      </c>
      <c r="E20" s="10" t="s">
        <v>61</v>
      </c>
      <c r="O20" s="20">
        <v>39472</v>
      </c>
      <c r="P20" s="21" t="s">
        <v>47</v>
      </c>
      <c r="Q20" s="22">
        <v>25.852</v>
      </c>
      <c r="R20" s="22">
        <v>25.877499999999998</v>
      </c>
      <c r="S20" s="23">
        <f t="shared" si="0"/>
        <v>3.8644355996498039E-5</v>
      </c>
    </row>
    <row r="21" spans="3:19">
      <c r="C21" t="s">
        <v>12</v>
      </c>
      <c r="D21">
        <f>D12*EXP(-D9*D8)*NORMSDIST(-D17)-D11*EXP(-D10*D8)*NORMSDIST(-D16)</f>
        <v>1.0186628538841997</v>
      </c>
      <c r="E21" s="10" t="s">
        <v>60</v>
      </c>
      <c r="O21" s="20">
        <v>39475</v>
      </c>
      <c r="P21" s="21" t="s">
        <v>47</v>
      </c>
      <c r="Q21" s="22">
        <v>25.85</v>
      </c>
      <c r="R21" s="22">
        <v>25.896000000000001</v>
      </c>
      <c r="S21" s="23">
        <f t="shared" si="0"/>
        <v>7.146513481751923E-4</v>
      </c>
    </row>
    <row r="22" spans="3:19">
      <c r="D22">
        <f>D21/D11</f>
        <v>3.7868507579338281E-2</v>
      </c>
      <c r="E22" s="10" t="s">
        <v>61</v>
      </c>
      <c r="O22" s="20">
        <v>39476</v>
      </c>
      <c r="P22" s="21" t="s">
        <v>47</v>
      </c>
      <c r="Q22" s="22">
        <v>25.9</v>
      </c>
      <c r="R22" s="22">
        <v>25.988999999999997</v>
      </c>
      <c r="S22" s="23">
        <f t="shared" si="0"/>
        <v>3.584854952169599E-3</v>
      </c>
    </row>
    <row r="23" spans="3:19">
      <c r="C23" s="2" t="s">
        <v>13</v>
      </c>
      <c r="D23" s="16">
        <f>D21*D18</f>
        <v>25466571.347104993</v>
      </c>
      <c r="E23" s="15" t="s">
        <v>47</v>
      </c>
      <c r="O23" s="20">
        <v>39477</v>
      </c>
      <c r="P23" s="21" t="s">
        <v>47</v>
      </c>
      <c r="Q23" s="22">
        <v>25.978000000000002</v>
      </c>
      <c r="R23" s="22">
        <v>26</v>
      </c>
      <c r="S23" s="23">
        <f t="shared" si="0"/>
        <v>4.2316644536928653E-4</v>
      </c>
    </row>
    <row r="24" spans="3:19">
      <c r="O24" s="20">
        <v>39478</v>
      </c>
      <c r="P24" s="21" t="s">
        <v>47</v>
      </c>
      <c r="Q24" s="22">
        <v>25.984999999999999</v>
      </c>
      <c r="R24" s="22">
        <v>26.020499999999998</v>
      </c>
      <c r="S24" s="23">
        <f t="shared" si="0"/>
        <v>7.8815086595413375E-4</v>
      </c>
    </row>
    <row r="25" spans="3:19">
      <c r="O25" s="20">
        <v>39479</v>
      </c>
      <c r="P25" s="21" t="s">
        <v>47</v>
      </c>
      <c r="Q25" s="22">
        <v>26.01</v>
      </c>
      <c r="R25" s="22">
        <v>25.844999999999999</v>
      </c>
      <c r="S25" s="23">
        <f t="shared" si="0"/>
        <v>-6.7675302394335553E-3</v>
      </c>
    </row>
    <row r="26" spans="3:19">
      <c r="O26" s="20">
        <v>39482</v>
      </c>
      <c r="P26" s="21" t="s">
        <v>47</v>
      </c>
      <c r="Q26" s="22">
        <v>25.881</v>
      </c>
      <c r="R26" s="22">
        <v>25.62</v>
      </c>
      <c r="S26" s="23">
        <f t="shared" si="0"/>
        <v>-8.743862179414412E-3</v>
      </c>
    </row>
    <row r="27" spans="3:19">
      <c r="O27" s="20">
        <v>39483</v>
      </c>
      <c r="P27" s="21" t="s">
        <v>47</v>
      </c>
      <c r="Q27" s="22">
        <v>25.64</v>
      </c>
      <c r="R27" s="22">
        <v>25.718</v>
      </c>
      <c r="S27" s="23">
        <f t="shared" si="0"/>
        <v>3.8178393796590537E-3</v>
      </c>
    </row>
    <row r="28" spans="3:19">
      <c r="O28" s="20">
        <v>39484</v>
      </c>
      <c r="P28" s="21" t="s">
        <v>47</v>
      </c>
      <c r="Q28" s="22">
        <v>25.715</v>
      </c>
      <c r="R28" s="22">
        <v>25.581</v>
      </c>
      <c r="S28" s="23">
        <f t="shared" si="0"/>
        <v>-5.3412474202249793E-3</v>
      </c>
    </row>
    <row r="29" spans="3:19">
      <c r="O29" s="20">
        <v>39485</v>
      </c>
      <c r="P29" s="21" t="s">
        <v>47</v>
      </c>
      <c r="Q29" s="22">
        <v>25.573</v>
      </c>
      <c r="R29" s="22">
        <v>25.757999999999999</v>
      </c>
      <c r="S29" s="23">
        <f t="shared" si="0"/>
        <v>6.8953700424564139E-3</v>
      </c>
    </row>
    <row r="30" spans="3:19">
      <c r="O30" s="20">
        <v>39486</v>
      </c>
      <c r="P30" s="21" t="s">
        <v>47</v>
      </c>
      <c r="Q30" s="22">
        <v>25.72</v>
      </c>
      <c r="R30" s="22">
        <v>25.75</v>
      </c>
      <c r="S30" s="23">
        <f t="shared" si="0"/>
        <v>-3.1063136073331969E-4</v>
      </c>
    </row>
    <row r="31" spans="3:19">
      <c r="O31" s="20">
        <v>39489</v>
      </c>
      <c r="P31" s="21" t="s">
        <v>47</v>
      </c>
      <c r="Q31" s="22">
        <v>25.725000000000001</v>
      </c>
      <c r="R31" s="22">
        <v>25.686999999999998</v>
      </c>
      <c r="S31" s="23">
        <f t="shared" si="0"/>
        <v>-2.4495997629265989E-3</v>
      </c>
    </row>
    <row r="32" spans="3:19">
      <c r="O32" s="20">
        <v>39490</v>
      </c>
      <c r="P32" s="21" t="s">
        <v>47</v>
      </c>
      <c r="Q32" s="22">
        <v>25.64</v>
      </c>
      <c r="R32" s="22">
        <v>25.497499999999999</v>
      </c>
      <c r="S32" s="23">
        <f t="shared" si="0"/>
        <v>-7.4046192042824472E-3</v>
      </c>
    </row>
    <row r="33" spans="15:19">
      <c r="O33" s="20">
        <v>39491</v>
      </c>
      <c r="P33" s="21" t="s">
        <v>47</v>
      </c>
      <c r="Q33" s="22">
        <v>25.47</v>
      </c>
      <c r="R33" s="22">
        <v>25.542000000000002</v>
      </c>
      <c r="S33" s="23">
        <f t="shared" si="0"/>
        <v>1.7437479315342533E-3</v>
      </c>
    </row>
    <row r="34" spans="15:19">
      <c r="O34" s="20">
        <v>39492</v>
      </c>
      <c r="P34" s="21" t="s">
        <v>47</v>
      </c>
      <c r="Q34" s="22">
        <v>25.507999999999999</v>
      </c>
      <c r="R34" s="22">
        <v>25.255000000000003</v>
      </c>
      <c r="S34" s="23">
        <f t="shared" si="0"/>
        <v>-1.1300000154054413E-2</v>
      </c>
    </row>
    <row r="35" spans="15:19">
      <c r="O35" s="20">
        <v>39493</v>
      </c>
      <c r="P35" s="21" t="s">
        <v>47</v>
      </c>
      <c r="Q35" s="22">
        <v>25.23</v>
      </c>
      <c r="R35" s="22">
        <v>25.204000000000001</v>
      </c>
      <c r="S35" s="23">
        <f t="shared" si="0"/>
        <v>-2.021443840206914E-3</v>
      </c>
    </row>
    <row r="36" spans="15:19">
      <c r="O36" s="20">
        <v>39496</v>
      </c>
      <c r="P36" s="21" t="s">
        <v>47</v>
      </c>
      <c r="Q36" s="22">
        <v>25.151</v>
      </c>
      <c r="R36" s="22">
        <v>25.259999999999998</v>
      </c>
      <c r="S36" s="23">
        <f t="shared" si="0"/>
        <v>2.2194048425358886E-3</v>
      </c>
    </row>
    <row r="37" spans="15:19">
      <c r="O37" s="20">
        <v>39497</v>
      </c>
      <c r="P37" s="21" t="s">
        <v>47</v>
      </c>
      <c r="Q37" s="22">
        <v>25.24</v>
      </c>
      <c r="R37" s="22">
        <v>25.335000000000001</v>
      </c>
      <c r="S37" s="23">
        <f t="shared" si="0"/>
        <v>2.9647220055281022E-3</v>
      </c>
    </row>
    <row r="38" spans="15:19">
      <c r="O38" s="20">
        <v>39498</v>
      </c>
      <c r="P38" s="21" t="s">
        <v>47</v>
      </c>
      <c r="Q38" s="22">
        <v>25.318000000000001</v>
      </c>
      <c r="R38" s="22">
        <v>25.191000000000003</v>
      </c>
      <c r="S38" s="23">
        <f t="shared" si="0"/>
        <v>-5.7000510583371479E-3</v>
      </c>
    </row>
    <row r="39" spans="15:19">
      <c r="O39" s="20">
        <v>39499</v>
      </c>
      <c r="P39" s="21" t="s">
        <v>47</v>
      </c>
      <c r="Q39" s="22">
        <v>25.16</v>
      </c>
      <c r="R39" s="22">
        <v>25.118000000000002</v>
      </c>
      <c r="S39" s="23">
        <f t="shared" si="0"/>
        <v>-2.9020672736008142E-3</v>
      </c>
    </row>
    <row r="40" spans="15:19">
      <c r="O40" s="20">
        <v>39500</v>
      </c>
      <c r="P40" s="21" t="s">
        <v>47</v>
      </c>
      <c r="Q40" s="22">
        <v>25.12</v>
      </c>
      <c r="R40" s="22">
        <v>25.060000000000002</v>
      </c>
      <c r="S40" s="23">
        <f t="shared" si="0"/>
        <v>-2.3117711280127716E-3</v>
      </c>
    </row>
    <row r="41" spans="15:19">
      <c r="O41" s="20">
        <v>39503</v>
      </c>
      <c r="P41" s="21" t="s">
        <v>47</v>
      </c>
      <c r="Q41" s="22">
        <v>25.04</v>
      </c>
      <c r="R41" s="22">
        <v>24.983000000000001</v>
      </c>
      <c r="S41" s="23">
        <f t="shared" si="0"/>
        <v>-3.077355904585737E-3</v>
      </c>
    </row>
    <row r="42" spans="15:19">
      <c r="O42" s="20">
        <v>39504</v>
      </c>
      <c r="P42" s="21" t="s">
        <v>47</v>
      </c>
      <c r="Q42" s="22">
        <v>24.983000000000001</v>
      </c>
      <c r="R42" s="22">
        <v>25.077999999999999</v>
      </c>
      <c r="S42" s="23">
        <f t="shared" si="0"/>
        <v>3.7953742050095473E-3</v>
      </c>
    </row>
    <row r="43" spans="15:19">
      <c r="O43" s="20">
        <v>39505</v>
      </c>
      <c r="P43" s="21" t="s">
        <v>47</v>
      </c>
      <c r="Q43" s="22">
        <v>25.045000000000002</v>
      </c>
      <c r="R43" s="22">
        <v>25.022500000000001</v>
      </c>
      <c r="S43" s="23">
        <f t="shared" si="0"/>
        <v>-2.2155476573091507E-3</v>
      </c>
    </row>
    <row r="44" spans="15:19">
      <c r="O44" s="20">
        <v>39506</v>
      </c>
      <c r="P44" s="21" t="s">
        <v>47</v>
      </c>
      <c r="Q44" s="22">
        <v>24.998000000000001</v>
      </c>
      <c r="R44" s="22">
        <v>25.113</v>
      </c>
      <c r="S44" s="23">
        <f t="shared" si="0"/>
        <v>3.6102202349922157E-3</v>
      </c>
    </row>
    <row r="45" spans="15:19">
      <c r="O45" s="20">
        <v>39507</v>
      </c>
      <c r="P45" s="21" t="s">
        <v>47</v>
      </c>
      <c r="Q45" s="22">
        <v>25.09</v>
      </c>
      <c r="R45" s="22">
        <v>25.107500000000002</v>
      </c>
      <c r="S45" s="23">
        <f t="shared" si="0"/>
        <v>-2.1903406067191357E-4</v>
      </c>
    </row>
    <row r="46" spans="15:19">
      <c r="O46" s="20">
        <v>39510</v>
      </c>
      <c r="P46" s="21" t="s">
        <v>47</v>
      </c>
      <c r="Q46" s="22">
        <v>25.08</v>
      </c>
      <c r="R46" s="22">
        <v>24.924999999999997</v>
      </c>
      <c r="S46" s="23">
        <f t="shared" si="0"/>
        <v>-7.2952904374551522E-3</v>
      </c>
    </row>
    <row r="47" spans="15:19">
      <c r="O47" s="20">
        <v>39511</v>
      </c>
      <c r="P47" s="21" t="s">
        <v>47</v>
      </c>
      <c r="Q47" s="22">
        <v>24.881</v>
      </c>
      <c r="R47" s="22">
        <v>24.906500000000001</v>
      </c>
      <c r="S47" s="23">
        <f t="shared" si="0"/>
        <v>-7.4250226663585015E-4</v>
      </c>
    </row>
    <row r="48" spans="15:19">
      <c r="O48" s="20">
        <v>39512</v>
      </c>
      <c r="P48" s="21" t="s">
        <v>47</v>
      </c>
      <c r="Q48" s="22">
        <v>24.875</v>
      </c>
      <c r="R48" s="22">
        <v>24.948</v>
      </c>
      <c r="S48" s="23">
        <f t="shared" si="0"/>
        <v>1.6648450826100573E-3</v>
      </c>
    </row>
    <row r="49" spans="15:19">
      <c r="O49" s="20">
        <v>39513</v>
      </c>
      <c r="P49" s="21" t="s">
        <v>47</v>
      </c>
      <c r="Q49" s="22">
        <v>24.925000000000001</v>
      </c>
      <c r="R49" s="22">
        <v>25.119999999999997</v>
      </c>
      <c r="S49" s="23">
        <f t="shared" si="0"/>
        <v>6.87068293612173E-3</v>
      </c>
    </row>
    <row r="50" spans="15:19">
      <c r="O50" s="20">
        <v>39514</v>
      </c>
      <c r="P50" s="21" t="s">
        <v>47</v>
      </c>
      <c r="Q50" s="22">
        <v>25.114999999999998</v>
      </c>
      <c r="R50" s="22">
        <v>25.015000000000001</v>
      </c>
      <c r="S50" s="23">
        <f t="shared" si="0"/>
        <v>-4.1886966598294008E-3</v>
      </c>
    </row>
    <row r="51" spans="15:19">
      <c r="O51" s="20">
        <v>39517</v>
      </c>
      <c r="P51" s="21" t="s">
        <v>47</v>
      </c>
      <c r="Q51" s="22">
        <v>25.038</v>
      </c>
      <c r="R51" s="22">
        <v>25.085000000000001</v>
      </c>
      <c r="S51" s="23">
        <f t="shared" si="0"/>
        <v>2.794412996048001E-3</v>
      </c>
    </row>
    <row r="52" spans="15:19">
      <c r="O52" s="20">
        <v>39518</v>
      </c>
      <c r="P52" s="21" t="s">
        <v>47</v>
      </c>
      <c r="Q52" s="22">
        <v>25.065000000000001</v>
      </c>
      <c r="R52" s="22">
        <v>25.0825</v>
      </c>
      <c r="S52" s="23">
        <f t="shared" si="0"/>
        <v>-9.9666118585528703E-5</v>
      </c>
    </row>
    <row r="53" spans="15:19">
      <c r="O53" s="20">
        <v>39519</v>
      </c>
      <c r="P53" s="21" t="s">
        <v>47</v>
      </c>
      <c r="Q53" s="22">
        <v>25.055</v>
      </c>
      <c r="R53" s="22">
        <v>25.055</v>
      </c>
      <c r="S53" s="23">
        <f t="shared" si="0"/>
        <v>-1.096983405942754E-3</v>
      </c>
    </row>
    <row r="54" spans="15:19">
      <c r="O54" s="20">
        <v>39520</v>
      </c>
      <c r="P54" s="21" t="s">
        <v>47</v>
      </c>
      <c r="Q54" s="22">
        <v>25.03</v>
      </c>
      <c r="R54" s="22">
        <v>25.03</v>
      </c>
      <c r="S54" s="23">
        <f t="shared" si="0"/>
        <v>-9.9830296800503199E-4</v>
      </c>
    </row>
    <row r="55" spans="15:19">
      <c r="O55" s="20">
        <v>39521</v>
      </c>
      <c r="P55" s="21" t="s">
        <v>47</v>
      </c>
      <c r="Q55" s="22">
        <v>25.01</v>
      </c>
      <c r="R55" s="22">
        <v>25.094999999999999</v>
      </c>
      <c r="S55" s="23">
        <f t="shared" si="0"/>
        <v>2.5935176632140562E-3</v>
      </c>
    </row>
    <row r="56" spans="15:19">
      <c r="O56" s="20">
        <v>39524</v>
      </c>
      <c r="P56" s="21" t="s">
        <v>47</v>
      </c>
      <c r="Q56" s="22">
        <v>24.997</v>
      </c>
      <c r="R56" s="22">
        <v>25.114999999999998</v>
      </c>
      <c r="S56" s="23">
        <f t="shared" si="0"/>
        <v>7.9665409511098836E-4</v>
      </c>
    </row>
    <row r="57" spans="15:19">
      <c r="O57" s="20">
        <v>39525</v>
      </c>
      <c r="P57" s="21" t="s">
        <v>47</v>
      </c>
      <c r="Q57" s="22">
        <v>25.100999999999999</v>
      </c>
      <c r="R57" s="22">
        <v>25.435000000000002</v>
      </c>
      <c r="S57" s="23">
        <f t="shared" si="0"/>
        <v>1.2660901072720556E-2</v>
      </c>
    </row>
    <row r="58" spans="15:19">
      <c r="O58" s="20">
        <v>39526</v>
      </c>
      <c r="P58" s="21" t="s">
        <v>47</v>
      </c>
      <c r="Q58" s="22">
        <v>25.414999999999999</v>
      </c>
      <c r="R58" s="22">
        <v>25.433999999999997</v>
      </c>
      <c r="S58" s="23">
        <f t="shared" si="0"/>
        <v>-3.9316676173482665E-5</v>
      </c>
    </row>
    <row r="59" spans="15:19">
      <c r="O59" s="20">
        <v>39527</v>
      </c>
      <c r="P59" s="21" t="s">
        <v>47</v>
      </c>
      <c r="Q59" s="22">
        <v>25.41</v>
      </c>
      <c r="R59" s="22">
        <v>25.532499999999999</v>
      </c>
      <c r="S59" s="23">
        <f t="shared" si="0"/>
        <v>3.8652888715620037E-3</v>
      </c>
    </row>
    <row r="60" spans="15:19">
      <c r="O60" s="20">
        <v>39528</v>
      </c>
      <c r="P60" s="21" t="s">
        <v>47</v>
      </c>
      <c r="Q60" s="22">
        <v>25.51</v>
      </c>
      <c r="R60" s="22">
        <v>25.4435</v>
      </c>
      <c r="S60" s="23">
        <f t="shared" si="0"/>
        <v>-3.4918428449132555E-3</v>
      </c>
    </row>
    <row r="61" spans="15:19">
      <c r="O61" s="20">
        <v>39531</v>
      </c>
      <c r="P61" s="21" t="s">
        <v>47</v>
      </c>
      <c r="Q61" s="22">
        <v>25.446000000000002</v>
      </c>
      <c r="R61" s="22">
        <v>25.509999999999998</v>
      </c>
      <c r="S61" s="23">
        <f t="shared" si="0"/>
        <v>2.6102245285163509E-3</v>
      </c>
    </row>
    <row r="62" spans="15:19">
      <c r="O62" s="20">
        <v>39532</v>
      </c>
      <c r="P62" s="21" t="s">
        <v>47</v>
      </c>
      <c r="Q62" s="22">
        <v>25.49</v>
      </c>
      <c r="R62" s="22">
        <v>25.472000000000001</v>
      </c>
      <c r="S62" s="23">
        <f t="shared" si="0"/>
        <v>-1.4907224917474105E-3</v>
      </c>
    </row>
    <row r="63" spans="15:19">
      <c r="O63" s="20">
        <v>39533</v>
      </c>
      <c r="P63" s="21" t="s">
        <v>47</v>
      </c>
      <c r="Q63" s="22">
        <v>25.45</v>
      </c>
      <c r="R63" s="22">
        <v>25.450000000000003</v>
      </c>
      <c r="S63" s="23">
        <f t="shared" si="0"/>
        <v>-8.6406666544068891E-4</v>
      </c>
    </row>
    <row r="64" spans="15:19">
      <c r="O64" s="20">
        <v>39534</v>
      </c>
      <c r="P64" s="21" t="s">
        <v>47</v>
      </c>
      <c r="Q64" s="22">
        <v>25.44</v>
      </c>
      <c r="R64" s="22">
        <v>25.299999999999997</v>
      </c>
      <c r="S64" s="23">
        <f t="shared" si="0"/>
        <v>-5.9113472630574612E-3</v>
      </c>
    </row>
    <row r="65" spans="15:19">
      <c r="O65" s="20">
        <v>39535</v>
      </c>
      <c r="P65" s="21" t="s">
        <v>47</v>
      </c>
      <c r="Q65" s="22">
        <v>25.27</v>
      </c>
      <c r="R65" s="22">
        <v>25.33</v>
      </c>
      <c r="S65" s="23">
        <f t="shared" si="0"/>
        <v>1.1850682801092954E-3</v>
      </c>
    </row>
    <row r="66" spans="15:19">
      <c r="O66" s="20">
        <v>39538</v>
      </c>
      <c r="P66" s="21" t="s">
        <v>47</v>
      </c>
      <c r="Q66" s="22">
        <v>25.3</v>
      </c>
      <c r="R66" s="22">
        <v>25.232500000000002</v>
      </c>
      <c r="S66" s="23">
        <f t="shared" si="0"/>
        <v>-3.8566178827062416E-3</v>
      </c>
    </row>
    <row r="67" spans="15:19">
      <c r="O67" s="20">
        <v>39539</v>
      </c>
      <c r="P67" s="21" t="s">
        <v>47</v>
      </c>
      <c r="Q67" s="22">
        <v>25.216999999999999</v>
      </c>
      <c r="R67" s="22">
        <v>25.09</v>
      </c>
      <c r="S67" s="23">
        <f t="shared" si="0"/>
        <v>-5.6634857525466641E-3</v>
      </c>
    </row>
    <row r="68" spans="15:19">
      <c r="O68" s="20">
        <v>39540</v>
      </c>
      <c r="P68" s="21" t="s">
        <v>47</v>
      </c>
      <c r="Q68" s="22">
        <v>25.044</v>
      </c>
      <c r="R68" s="22">
        <v>25.093</v>
      </c>
      <c r="S68" s="23">
        <f t="shared" si="0"/>
        <v>1.195624017526198E-4</v>
      </c>
    </row>
    <row r="69" spans="15:19">
      <c r="O69" s="20">
        <v>39541</v>
      </c>
      <c r="P69" s="21" t="s">
        <v>47</v>
      </c>
      <c r="Q69" s="22">
        <v>25.08</v>
      </c>
      <c r="R69" s="22">
        <v>24.89</v>
      </c>
      <c r="S69" s="23">
        <f t="shared" ref="S69:S132" si="1">LN(R69/R68)</f>
        <v>-8.1228064005827577E-3</v>
      </c>
    </row>
    <row r="70" spans="15:19">
      <c r="O70" s="20">
        <v>39542</v>
      </c>
      <c r="P70" s="21" t="s">
        <v>47</v>
      </c>
      <c r="Q70" s="22">
        <v>24.89</v>
      </c>
      <c r="R70" s="22">
        <v>25.099</v>
      </c>
      <c r="S70" s="23">
        <f t="shared" si="1"/>
        <v>8.3618883271280274E-3</v>
      </c>
    </row>
    <row r="71" spans="15:19">
      <c r="O71" s="20">
        <v>39545</v>
      </c>
      <c r="P71" s="21" t="s">
        <v>47</v>
      </c>
      <c r="Q71" s="22">
        <v>25.08</v>
      </c>
      <c r="R71" s="22">
        <v>24.9665</v>
      </c>
      <c r="S71" s="23">
        <f t="shared" si="1"/>
        <v>-5.2930784412696065E-3</v>
      </c>
    </row>
    <row r="72" spans="15:19">
      <c r="O72" s="20">
        <v>39546</v>
      </c>
      <c r="P72" s="21" t="s">
        <v>47</v>
      </c>
      <c r="Q72" s="22">
        <v>24.946000000000002</v>
      </c>
      <c r="R72" s="22">
        <v>25.061</v>
      </c>
      <c r="S72" s="23">
        <f t="shared" si="1"/>
        <v>3.7779266362589319E-3</v>
      </c>
    </row>
    <row r="73" spans="15:19">
      <c r="O73" s="20">
        <v>39547</v>
      </c>
      <c r="P73" s="21" t="s">
        <v>47</v>
      </c>
      <c r="Q73" s="22">
        <v>25.045000000000002</v>
      </c>
      <c r="R73" s="22">
        <v>25.125</v>
      </c>
      <c r="S73" s="23">
        <f t="shared" si="1"/>
        <v>2.5505134776218148E-3</v>
      </c>
    </row>
    <row r="74" spans="15:19">
      <c r="O74" s="20">
        <v>39548</v>
      </c>
      <c r="P74" s="21" t="s">
        <v>47</v>
      </c>
      <c r="Q74" s="22">
        <v>25.1</v>
      </c>
      <c r="R74" s="22">
        <v>25.03</v>
      </c>
      <c r="S74" s="23">
        <f t="shared" si="1"/>
        <v>-3.7882609355569859E-3</v>
      </c>
    </row>
    <row r="75" spans="15:19">
      <c r="O75" s="20">
        <v>39549</v>
      </c>
      <c r="P75" s="21" t="s">
        <v>47</v>
      </c>
      <c r="Q75" s="22">
        <v>25.016999999999999</v>
      </c>
      <c r="R75" s="22">
        <v>24.966999999999999</v>
      </c>
      <c r="S75" s="23">
        <f t="shared" si="1"/>
        <v>-2.5201525428979734E-3</v>
      </c>
    </row>
    <row r="76" spans="15:19">
      <c r="O76" s="20">
        <v>39552</v>
      </c>
      <c r="P76" s="21" t="s">
        <v>47</v>
      </c>
      <c r="Q76" s="22">
        <v>24.245999999999999</v>
      </c>
      <c r="R76" s="22">
        <v>24.702999999999999</v>
      </c>
      <c r="S76" s="23">
        <f t="shared" si="1"/>
        <v>-1.0630259152338641E-2</v>
      </c>
    </row>
    <row r="77" spans="15:19">
      <c r="O77" s="20">
        <v>39553</v>
      </c>
      <c r="P77" s="21" t="s">
        <v>47</v>
      </c>
      <c r="Q77" s="22">
        <v>24.686</v>
      </c>
      <c r="R77" s="22">
        <v>24.783000000000001</v>
      </c>
      <c r="S77" s="23">
        <f t="shared" si="1"/>
        <v>3.2332405000317704E-3</v>
      </c>
    </row>
    <row r="78" spans="15:19">
      <c r="O78" s="20">
        <v>39554</v>
      </c>
      <c r="P78" s="21" t="s">
        <v>47</v>
      </c>
      <c r="Q78" s="22">
        <v>24.76</v>
      </c>
      <c r="R78" s="22">
        <v>24.893000000000001</v>
      </c>
      <c r="S78" s="23">
        <f t="shared" si="1"/>
        <v>4.4287052012929509E-3</v>
      </c>
    </row>
    <row r="79" spans="15:19">
      <c r="O79" s="20">
        <v>39555</v>
      </c>
      <c r="P79" s="21" t="s">
        <v>47</v>
      </c>
      <c r="Q79" s="22">
        <v>24.86</v>
      </c>
      <c r="R79" s="22">
        <v>25.017499999999998</v>
      </c>
      <c r="S79" s="23">
        <f t="shared" si="1"/>
        <v>4.9889405327031228E-3</v>
      </c>
    </row>
    <row r="80" spans="15:19">
      <c r="O80" s="20">
        <v>39556</v>
      </c>
      <c r="P80" s="21" t="s">
        <v>47</v>
      </c>
      <c r="Q80" s="22">
        <v>24.995000000000001</v>
      </c>
      <c r="R80" s="22">
        <v>25.102499999999999</v>
      </c>
      <c r="S80" s="23">
        <f t="shared" si="1"/>
        <v>3.3918627889802013E-3</v>
      </c>
    </row>
    <row r="81" spans="15:19">
      <c r="O81" s="20">
        <v>39559</v>
      </c>
      <c r="P81" s="21" t="s">
        <v>47</v>
      </c>
      <c r="Q81" s="22">
        <v>25.071999999999999</v>
      </c>
      <c r="R81" s="22">
        <v>25.085000000000001</v>
      </c>
      <c r="S81" s="23">
        <f t="shared" si="1"/>
        <v>-6.9738483523790987E-4</v>
      </c>
    </row>
    <row r="82" spans="15:19">
      <c r="O82" s="20">
        <v>39560</v>
      </c>
      <c r="P82" s="21" t="s">
        <v>47</v>
      </c>
      <c r="Q82" s="22">
        <v>25.07</v>
      </c>
      <c r="R82" s="22">
        <v>25.03</v>
      </c>
      <c r="S82" s="23">
        <f t="shared" si="1"/>
        <v>-2.1949524925333895E-3</v>
      </c>
    </row>
    <row r="83" spans="15:19">
      <c r="O83" s="20">
        <v>39561</v>
      </c>
      <c r="P83" s="21" t="s">
        <v>47</v>
      </c>
      <c r="Q83" s="22">
        <v>25.015000000000001</v>
      </c>
      <c r="R83" s="22">
        <v>25.0715</v>
      </c>
      <c r="S83" s="23">
        <f t="shared" si="1"/>
        <v>1.6566374057149849E-3</v>
      </c>
    </row>
    <row r="84" spans="15:19">
      <c r="O84" s="20">
        <v>39562</v>
      </c>
      <c r="P84" s="21" t="s">
        <v>47</v>
      </c>
      <c r="Q84" s="22">
        <v>25.055</v>
      </c>
      <c r="R84" s="22">
        <v>25.1875</v>
      </c>
      <c r="S84" s="23">
        <f t="shared" si="1"/>
        <v>4.6160968575039906E-3</v>
      </c>
    </row>
    <row r="85" spans="15:19">
      <c r="O85" s="20">
        <v>39563</v>
      </c>
      <c r="P85" s="21" t="s">
        <v>47</v>
      </c>
      <c r="Q85" s="22">
        <v>25.16</v>
      </c>
      <c r="R85" s="22">
        <v>25.244500000000002</v>
      </c>
      <c r="S85" s="23">
        <f t="shared" si="1"/>
        <v>2.2604705056790946E-3</v>
      </c>
    </row>
    <row r="86" spans="15:19">
      <c r="O86" s="20">
        <v>39566</v>
      </c>
      <c r="P86" s="21" t="s">
        <v>47</v>
      </c>
      <c r="Q86" s="22">
        <v>25.201000000000001</v>
      </c>
      <c r="R86" s="22">
        <v>25.1965</v>
      </c>
      <c r="S86" s="23">
        <f t="shared" si="1"/>
        <v>-1.9032142300469755E-3</v>
      </c>
    </row>
    <row r="87" spans="15:19">
      <c r="O87" s="20">
        <v>39567</v>
      </c>
      <c r="P87" s="21" t="s">
        <v>47</v>
      </c>
      <c r="Q87" s="22">
        <v>25.16</v>
      </c>
      <c r="R87" s="22">
        <v>25.267499999999998</v>
      </c>
      <c r="S87" s="23">
        <f t="shared" si="1"/>
        <v>2.8138889841467151E-3</v>
      </c>
    </row>
    <row r="88" spans="15:19">
      <c r="O88" s="20">
        <v>39568</v>
      </c>
      <c r="P88" s="21" t="s">
        <v>47</v>
      </c>
      <c r="Q88" s="22">
        <v>25.222000000000001</v>
      </c>
      <c r="R88" s="22">
        <v>25.262</v>
      </c>
      <c r="S88" s="23">
        <f t="shared" si="1"/>
        <v>-2.176946148969767E-4</v>
      </c>
    </row>
    <row r="89" spans="15:19">
      <c r="O89" s="20">
        <v>39570</v>
      </c>
      <c r="P89" s="21" t="s">
        <v>47</v>
      </c>
      <c r="Q89" s="22">
        <v>25.309000000000001</v>
      </c>
      <c r="R89" s="22">
        <v>25.274999999999999</v>
      </c>
      <c r="S89" s="23">
        <f t="shared" si="1"/>
        <v>5.1447455475148542E-4</v>
      </c>
    </row>
    <row r="90" spans="15:19">
      <c r="O90" s="20">
        <v>39573</v>
      </c>
      <c r="P90" s="21" t="s">
        <v>47</v>
      </c>
      <c r="Q90" s="22">
        <v>25.305</v>
      </c>
      <c r="R90" s="22">
        <v>25.157499999999999</v>
      </c>
      <c r="S90" s="23">
        <f t="shared" si="1"/>
        <v>-4.6597020811838443E-3</v>
      </c>
    </row>
    <row r="91" spans="15:19">
      <c r="O91" s="20">
        <v>39574</v>
      </c>
      <c r="P91" s="21" t="s">
        <v>47</v>
      </c>
      <c r="Q91" s="22">
        <v>25.13</v>
      </c>
      <c r="R91" s="22">
        <v>25.2</v>
      </c>
      <c r="S91" s="23">
        <f t="shared" si="1"/>
        <v>1.6879316920264272E-3</v>
      </c>
    </row>
    <row r="92" spans="15:19">
      <c r="O92" s="20">
        <v>39575</v>
      </c>
      <c r="P92" s="21" t="s">
        <v>47</v>
      </c>
      <c r="Q92" s="22">
        <v>25.18</v>
      </c>
      <c r="R92" s="22">
        <v>25.14</v>
      </c>
      <c r="S92" s="23">
        <f t="shared" si="1"/>
        <v>-2.3837913552762504E-3</v>
      </c>
    </row>
    <row r="93" spans="15:19">
      <c r="O93" s="20">
        <v>39577</v>
      </c>
      <c r="P93" s="21" t="s">
        <v>47</v>
      </c>
      <c r="Q93" s="22">
        <v>25.12</v>
      </c>
      <c r="R93" s="22">
        <v>25.038</v>
      </c>
      <c r="S93" s="23">
        <f t="shared" si="1"/>
        <v>-4.0655323246308207E-3</v>
      </c>
    </row>
    <row r="94" spans="15:19">
      <c r="O94" s="20">
        <v>39580</v>
      </c>
      <c r="P94" s="21" t="s">
        <v>47</v>
      </c>
      <c r="Q94" s="22">
        <v>25.02</v>
      </c>
      <c r="R94" s="22">
        <v>24.875</v>
      </c>
      <c r="S94" s="23">
        <f t="shared" si="1"/>
        <v>-6.5313877928141334E-3</v>
      </c>
    </row>
    <row r="95" spans="15:19">
      <c r="O95" s="20">
        <v>39581</v>
      </c>
      <c r="P95" s="21" t="s">
        <v>47</v>
      </c>
      <c r="Q95" s="22">
        <v>24.88</v>
      </c>
      <c r="R95" s="22">
        <v>24.932500000000001</v>
      </c>
      <c r="S95" s="23">
        <f t="shared" si="1"/>
        <v>2.3088902492295334E-3</v>
      </c>
    </row>
    <row r="96" spans="15:19">
      <c r="O96" s="20">
        <v>39582</v>
      </c>
      <c r="P96" s="21" t="s">
        <v>47</v>
      </c>
      <c r="Q96" s="22">
        <v>24.913</v>
      </c>
      <c r="R96" s="22">
        <v>25.087499999999999</v>
      </c>
      <c r="S96" s="23">
        <f t="shared" si="1"/>
        <v>6.1975408285705417E-3</v>
      </c>
    </row>
    <row r="97" spans="15:19">
      <c r="O97" s="20">
        <v>39583</v>
      </c>
      <c r="P97" s="21" t="s">
        <v>47</v>
      </c>
      <c r="Q97" s="22">
        <v>25.02</v>
      </c>
      <c r="R97" s="22">
        <v>25.055</v>
      </c>
      <c r="S97" s="23">
        <f t="shared" si="1"/>
        <v>-1.2963057107684929E-3</v>
      </c>
    </row>
    <row r="98" spans="15:19">
      <c r="O98" s="20">
        <v>39584</v>
      </c>
      <c r="P98" s="21" t="s">
        <v>47</v>
      </c>
      <c r="Q98" s="22">
        <v>25.05</v>
      </c>
      <c r="R98" s="22">
        <v>25.021000000000001</v>
      </c>
      <c r="S98" s="23">
        <f t="shared" si="1"/>
        <v>-1.3579361460435513E-3</v>
      </c>
    </row>
    <row r="99" spans="15:19">
      <c r="O99" s="20">
        <v>39587</v>
      </c>
      <c r="P99" s="21" t="s">
        <v>47</v>
      </c>
      <c r="Q99" s="22">
        <v>24.98</v>
      </c>
      <c r="R99" s="22">
        <v>24.990000000000002</v>
      </c>
      <c r="S99" s="23">
        <f t="shared" si="1"/>
        <v>-1.2397274187832706E-3</v>
      </c>
    </row>
    <row r="100" spans="15:19">
      <c r="O100" s="20">
        <v>39588</v>
      </c>
      <c r="P100" s="21" t="s">
        <v>47</v>
      </c>
      <c r="Q100" s="22">
        <v>24.98</v>
      </c>
      <c r="R100" s="22">
        <v>25.036000000000001</v>
      </c>
      <c r="S100" s="23">
        <f t="shared" si="1"/>
        <v>1.8390442155940749E-3</v>
      </c>
    </row>
    <row r="101" spans="15:19">
      <c r="O101" s="20">
        <v>39589</v>
      </c>
      <c r="P101" s="21" t="s">
        <v>47</v>
      </c>
      <c r="Q101" s="22">
        <v>25.003</v>
      </c>
      <c r="R101" s="22">
        <v>25.17</v>
      </c>
      <c r="S101" s="23">
        <f t="shared" si="1"/>
        <v>5.3380200847694455E-3</v>
      </c>
    </row>
    <row r="102" spans="15:19">
      <c r="O102" s="20">
        <v>39590</v>
      </c>
      <c r="P102" s="21" t="s">
        <v>47</v>
      </c>
      <c r="Q102" s="22">
        <v>25.14</v>
      </c>
      <c r="R102" s="22">
        <v>25.13</v>
      </c>
      <c r="S102" s="23">
        <f t="shared" si="1"/>
        <v>-1.5904575917238374E-3</v>
      </c>
    </row>
    <row r="103" spans="15:19">
      <c r="O103" s="20">
        <v>39591</v>
      </c>
      <c r="P103" s="21" t="s">
        <v>47</v>
      </c>
      <c r="Q103" s="22">
        <v>25.09</v>
      </c>
      <c r="R103" s="22">
        <v>25.07</v>
      </c>
      <c r="S103" s="23">
        <f t="shared" si="1"/>
        <v>-2.3904393852987029E-3</v>
      </c>
    </row>
    <row r="104" spans="15:19">
      <c r="O104" s="20">
        <v>39594</v>
      </c>
      <c r="P104" s="21" t="s">
        <v>47</v>
      </c>
      <c r="Q104" s="22">
        <v>25.05</v>
      </c>
      <c r="R104" s="22">
        <v>25.093</v>
      </c>
      <c r="S104" s="23">
        <f t="shared" si="1"/>
        <v>9.1701060988140645E-4</v>
      </c>
    </row>
    <row r="105" spans="15:19">
      <c r="O105" s="20">
        <v>39595</v>
      </c>
      <c r="P105" s="21" t="s">
        <v>47</v>
      </c>
      <c r="Q105" s="22">
        <v>25.071999999999999</v>
      </c>
      <c r="R105" s="22">
        <v>25.162500000000001</v>
      </c>
      <c r="S105" s="23">
        <f t="shared" si="1"/>
        <v>2.7658681858263898E-3</v>
      </c>
    </row>
    <row r="106" spans="15:19">
      <c r="O106" s="20">
        <v>39596</v>
      </c>
      <c r="P106" s="21" t="s">
        <v>47</v>
      </c>
      <c r="Q106" s="22">
        <v>25.13</v>
      </c>
      <c r="R106" s="22">
        <v>25.146999999999998</v>
      </c>
      <c r="S106" s="23">
        <f t="shared" si="1"/>
        <v>-6.1618582933356861E-4</v>
      </c>
    </row>
    <row r="107" spans="15:19">
      <c r="O107" s="20">
        <v>39597</v>
      </c>
      <c r="P107" s="21" t="s">
        <v>47</v>
      </c>
      <c r="Q107" s="22">
        <v>25.137</v>
      </c>
      <c r="R107" s="22">
        <v>25.009999999999998</v>
      </c>
      <c r="S107" s="23">
        <f t="shared" si="1"/>
        <v>-5.4628602470487E-3</v>
      </c>
    </row>
    <row r="108" spans="15:19">
      <c r="O108" s="20">
        <v>39598</v>
      </c>
      <c r="P108" s="21" t="s">
        <v>47</v>
      </c>
      <c r="Q108" s="22">
        <v>24.995000000000001</v>
      </c>
      <c r="R108" s="22">
        <v>25.042999999999999</v>
      </c>
      <c r="S108" s="23">
        <f t="shared" si="1"/>
        <v>1.318602472637431E-3</v>
      </c>
    </row>
    <row r="109" spans="15:19">
      <c r="O109" s="20">
        <v>39601</v>
      </c>
      <c r="P109" s="21" t="s">
        <v>47</v>
      </c>
      <c r="Q109" s="22">
        <v>24.983000000000001</v>
      </c>
      <c r="R109" s="22">
        <v>24.9</v>
      </c>
      <c r="S109" s="23">
        <f t="shared" si="1"/>
        <v>-5.7265438915031185E-3</v>
      </c>
    </row>
    <row r="110" spans="15:19">
      <c r="O110" s="20">
        <v>39602</v>
      </c>
      <c r="P110" s="21" t="s">
        <v>47</v>
      </c>
      <c r="Q110" s="22">
        <v>24.908999999999999</v>
      </c>
      <c r="R110" s="22">
        <v>24.8035</v>
      </c>
      <c r="S110" s="23">
        <f t="shared" si="1"/>
        <v>-3.8830312252323509E-3</v>
      </c>
    </row>
    <row r="111" spans="15:19">
      <c r="O111" s="20">
        <v>39603</v>
      </c>
      <c r="P111" s="21" t="s">
        <v>47</v>
      </c>
      <c r="Q111" s="22">
        <v>24.78</v>
      </c>
      <c r="R111" s="22">
        <v>24.642499999999998</v>
      </c>
      <c r="S111" s="23">
        <f t="shared" si="1"/>
        <v>-6.5121776879726806E-3</v>
      </c>
    </row>
    <row r="112" spans="15:19">
      <c r="O112" s="20">
        <v>39604</v>
      </c>
      <c r="P112" s="21" t="s">
        <v>47</v>
      </c>
      <c r="Q112" s="22">
        <v>24.614999999999998</v>
      </c>
      <c r="R112" s="22">
        <v>24.613</v>
      </c>
      <c r="S112" s="23">
        <f t="shared" si="1"/>
        <v>-1.1978359179073189E-3</v>
      </c>
    </row>
    <row r="113" spans="15:19">
      <c r="O113" s="20">
        <v>39605</v>
      </c>
      <c r="P113" s="21" t="s">
        <v>47</v>
      </c>
      <c r="Q113" s="22">
        <v>24.591999999999999</v>
      </c>
      <c r="R113" s="22">
        <v>24.585000000000001</v>
      </c>
      <c r="S113" s="23">
        <f t="shared" si="1"/>
        <v>-1.1382577756468882E-3</v>
      </c>
    </row>
    <row r="114" spans="15:19">
      <c r="O114" s="20">
        <v>39608</v>
      </c>
      <c r="P114" s="21" t="s">
        <v>47</v>
      </c>
      <c r="Q114" s="22">
        <v>24.57</v>
      </c>
      <c r="R114" s="22">
        <v>24.602499999999999</v>
      </c>
      <c r="S114" s="23">
        <f t="shared" si="1"/>
        <v>7.1156292710077668E-4</v>
      </c>
    </row>
    <row r="115" spans="15:19">
      <c r="O115" s="20">
        <v>39609</v>
      </c>
      <c r="P115" s="21" t="s">
        <v>47</v>
      </c>
      <c r="Q115" s="22">
        <v>24.573</v>
      </c>
      <c r="R115" s="22">
        <v>24.436999999999998</v>
      </c>
      <c r="S115" s="23">
        <f t="shared" si="1"/>
        <v>-6.7496866127913112E-3</v>
      </c>
    </row>
    <row r="116" spans="15:19">
      <c r="O116" s="20">
        <v>39610</v>
      </c>
      <c r="P116" s="21" t="s">
        <v>47</v>
      </c>
      <c r="Q116" s="22">
        <v>24.431999999999999</v>
      </c>
      <c r="R116" s="22">
        <v>24.382000000000001</v>
      </c>
      <c r="S116" s="23">
        <f t="shared" si="1"/>
        <v>-2.2532220352576697E-3</v>
      </c>
    </row>
    <row r="117" spans="15:19">
      <c r="O117" s="20">
        <v>39611</v>
      </c>
      <c r="P117" s="21" t="s">
        <v>47</v>
      </c>
      <c r="Q117" s="22">
        <v>24.36</v>
      </c>
      <c r="R117" s="22">
        <v>24.148000000000003</v>
      </c>
      <c r="S117" s="23">
        <f t="shared" si="1"/>
        <v>-9.6435942087746591E-3</v>
      </c>
    </row>
    <row r="118" spans="15:19">
      <c r="O118" s="20">
        <v>39612</v>
      </c>
      <c r="P118" s="21" t="s">
        <v>47</v>
      </c>
      <c r="Q118" s="22">
        <v>24.128</v>
      </c>
      <c r="R118" s="22">
        <v>24.172499999999999</v>
      </c>
      <c r="S118" s="23">
        <f t="shared" si="1"/>
        <v>1.0140624413855629E-3</v>
      </c>
    </row>
    <row r="119" spans="15:19">
      <c r="O119" s="20">
        <v>39615</v>
      </c>
      <c r="P119" s="21" t="s">
        <v>47</v>
      </c>
      <c r="Q119" s="22">
        <v>24.146999999999998</v>
      </c>
      <c r="R119" s="22">
        <v>24.222999999999999</v>
      </c>
      <c r="S119" s="23">
        <f t="shared" si="1"/>
        <v>2.0869716535292879E-3</v>
      </c>
    </row>
    <row r="120" spans="15:19">
      <c r="O120" s="20">
        <v>39616</v>
      </c>
      <c r="P120" s="21" t="s">
        <v>47</v>
      </c>
      <c r="Q120" s="22">
        <v>24.202000000000002</v>
      </c>
      <c r="R120" s="22">
        <v>24.17</v>
      </c>
      <c r="S120" s="23">
        <f t="shared" si="1"/>
        <v>-2.190400313702981E-3</v>
      </c>
    </row>
    <row r="121" spans="15:19">
      <c r="O121" s="20">
        <v>39617</v>
      </c>
      <c r="P121" s="21" t="s">
        <v>47</v>
      </c>
      <c r="Q121" s="22">
        <v>24.15</v>
      </c>
      <c r="R121" s="22">
        <v>24.0075</v>
      </c>
      <c r="S121" s="23">
        <f t="shared" si="1"/>
        <v>-6.7459131854009534E-3</v>
      </c>
    </row>
    <row r="122" spans="15:19">
      <c r="O122" s="20">
        <v>39618</v>
      </c>
      <c r="P122" s="21" t="s">
        <v>47</v>
      </c>
      <c r="Q122" s="22">
        <v>23.98</v>
      </c>
      <c r="R122" s="22">
        <v>24.0975</v>
      </c>
      <c r="S122" s="23">
        <f t="shared" si="1"/>
        <v>3.7418191459953486E-3</v>
      </c>
    </row>
    <row r="123" spans="15:19">
      <c r="O123" s="20">
        <v>39619</v>
      </c>
      <c r="P123" s="21" t="s">
        <v>47</v>
      </c>
      <c r="Q123" s="22">
        <v>24.074999999999999</v>
      </c>
      <c r="R123" s="22">
        <v>24.152500000000003</v>
      </c>
      <c r="S123" s="23">
        <f t="shared" si="1"/>
        <v>2.2797937335416255E-3</v>
      </c>
    </row>
    <row r="124" spans="15:19">
      <c r="O124" s="20">
        <v>39622</v>
      </c>
      <c r="P124" s="21" t="s">
        <v>47</v>
      </c>
      <c r="Q124" s="22">
        <v>24.15</v>
      </c>
      <c r="R124" s="22">
        <v>24.045999999999999</v>
      </c>
      <c r="S124" s="23">
        <f t="shared" si="1"/>
        <v>-4.4192318568103657E-3</v>
      </c>
    </row>
    <row r="125" spans="15:19">
      <c r="O125" s="20">
        <v>39623</v>
      </c>
      <c r="P125" s="21" t="s">
        <v>47</v>
      </c>
      <c r="Q125" s="22">
        <v>24.056000000000001</v>
      </c>
      <c r="R125" s="22">
        <v>24.094999999999999</v>
      </c>
      <c r="S125" s="23">
        <f t="shared" si="1"/>
        <v>2.0356875395786205E-3</v>
      </c>
    </row>
    <row r="126" spans="15:19">
      <c r="O126" s="20">
        <v>39624</v>
      </c>
      <c r="P126" s="21" t="s">
        <v>47</v>
      </c>
      <c r="Q126" s="22">
        <v>24.06</v>
      </c>
      <c r="R126" s="22">
        <v>24.11</v>
      </c>
      <c r="S126" s="23">
        <f t="shared" si="1"/>
        <v>6.2234210078364501E-4</v>
      </c>
    </row>
    <row r="127" spans="15:19">
      <c r="O127" s="20">
        <v>39625</v>
      </c>
      <c r="P127" s="21" t="s">
        <v>47</v>
      </c>
      <c r="Q127" s="22">
        <v>24.091999999999999</v>
      </c>
      <c r="R127" s="22">
        <v>24.067</v>
      </c>
      <c r="S127" s="23">
        <f t="shared" si="1"/>
        <v>-1.7850846428124221E-3</v>
      </c>
    </row>
    <row r="128" spans="15:19">
      <c r="O128" s="20">
        <v>39626</v>
      </c>
      <c r="P128" s="21" t="s">
        <v>47</v>
      </c>
      <c r="Q128" s="22">
        <v>24.044</v>
      </c>
      <c r="R128" s="22">
        <v>23.846499999999999</v>
      </c>
      <c r="S128" s="23">
        <f t="shared" si="1"/>
        <v>-9.2041515089377572E-3</v>
      </c>
    </row>
    <row r="129" spans="15:19">
      <c r="O129" s="20">
        <v>39629</v>
      </c>
      <c r="P129" s="21" t="s">
        <v>47</v>
      </c>
      <c r="Q129" s="22">
        <v>23.856999999999999</v>
      </c>
      <c r="R129" s="22">
        <v>23.905000000000001</v>
      </c>
      <c r="S129" s="23">
        <f t="shared" si="1"/>
        <v>2.450186036737204E-3</v>
      </c>
    </row>
    <row r="130" spans="15:19">
      <c r="O130" s="20">
        <v>39630</v>
      </c>
      <c r="P130" s="21" t="s">
        <v>47</v>
      </c>
      <c r="Q130" s="22">
        <v>23.864999999999998</v>
      </c>
      <c r="R130" s="22">
        <v>23.799999999999997</v>
      </c>
      <c r="S130" s="23">
        <f t="shared" si="1"/>
        <v>-4.4020614006378758E-3</v>
      </c>
    </row>
    <row r="131" spans="15:19">
      <c r="O131" s="20">
        <v>39631</v>
      </c>
      <c r="P131" s="21" t="s">
        <v>47</v>
      </c>
      <c r="Q131" s="22">
        <v>23.795000000000002</v>
      </c>
      <c r="R131" s="22">
        <v>23.843</v>
      </c>
      <c r="S131" s="23">
        <f t="shared" si="1"/>
        <v>1.8050925288410394E-3</v>
      </c>
    </row>
    <row r="132" spans="15:19">
      <c r="O132" s="20">
        <v>39632</v>
      </c>
      <c r="P132" s="21" t="s">
        <v>47</v>
      </c>
      <c r="Q132" s="22">
        <v>23.832999999999998</v>
      </c>
      <c r="R132" s="22">
        <v>23.754999999999999</v>
      </c>
      <c r="S132" s="23">
        <f t="shared" si="1"/>
        <v>-3.6976385673854221E-3</v>
      </c>
    </row>
    <row r="133" spans="15:19">
      <c r="O133" s="20">
        <v>39633</v>
      </c>
      <c r="P133" s="21" t="s">
        <v>47</v>
      </c>
      <c r="Q133" s="22">
        <v>23.73</v>
      </c>
      <c r="R133" s="22">
        <v>23.625</v>
      </c>
      <c r="S133" s="23">
        <f t="shared" ref="S133:S196" si="2">LN(R133/R132)</f>
        <v>-5.4875612590781298E-3</v>
      </c>
    </row>
    <row r="134" spans="15:19">
      <c r="O134" s="20">
        <v>39636</v>
      </c>
      <c r="P134" s="21" t="s">
        <v>47</v>
      </c>
      <c r="Q134" s="22">
        <v>23.632000000000001</v>
      </c>
      <c r="R134" s="22">
        <v>23.475000000000001</v>
      </c>
      <c r="S134" s="23">
        <f t="shared" si="2"/>
        <v>-6.3694482854798227E-3</v>
      </c>
    </row>
    <row r="135" spans="15:19">
      <c r="O135" s="20">
        <v>39637</v>
      </c>
      <c r="P135" s="21" t="s">
        <v>47</v>
      </c>
      <c r="Q135" s="22">
        <v>23.439</v>
      </c>
      <c r="R135" s="22">
        <v>23.593499999999999</v>
      </c>
      <c r="S135" s="23">
        <f t="shared" si="2"/>
        <v>5.035225272343161E-3</v>
      </c>
    </row>
    <row r="136" spans="15:19">
      <c r="O136" s="20">
        <v>39638</v>
      </c>
      <c r="P136" s="21" t="s">
        <v>47</v>
      </c>
      <c r="Q136" s="22">
        <v>23.565999999999999</v>
      </c>
      <c r="R136" s="22">
        <v>23.448999999999998</v>
      </c>
      <c r="S136" s="23">
        <f t="shared" si="2"/>
        <v>-6.1434003069003778E-3</v>
      </c>
    </row>
    <row r="137" spans="15:19">
      <c r="O137" s="20">
        <v>39639</v>
      </c>
      <c r="P137" s="21" t="s">
        <v>47</v>
      </c>
      <c r="Q137" s="22">
        <v>23.43</v>
      </c>
      <c r="R137" s="22">
        <v>23.491</v>
      </c>
      <c r="S137" s="23">
        <f t="shared" si="2"/>
        <v>1.7895190118588369E-3</v>
      </c>
    </row>
    <row r="138" spans="15:19">
      <c r="O138" s="20">
        <v>39640</v>
      </c>
      <c r="P138" s="21" t="s">
        <v>47</v>
      </c>
      <c r="Q138" s="22">
        <v>23.475000000000001</v>
      </c>
      <c r="R138" s="22">
        <v>23.454000000000001</v>
      </c>
      <c r="S138" s="23">
        <f t="shared" si="2"/>
        <v>-1.576313032755349E-3</v>
      </c>
    </row>
    <row r="139" spans="15:19">
      <c r="O139" s="20">
        <v>39643</v>
      </c>
      <c r="P139" s="21" t="s">
        <v>47</v>
      </c>
      <c r="Q139" s="22">
        <v>23.468</v>
      </c>
      <c r="R139" s="22">
        <v>23.337499999999999</v>
      </c>
      <c r="S139" s="23">
        <f t="shared" si="2"/>
        <v>-4.9795471710318501E-3</v>
      </c>
    </row>
    <row r="140" spans="15:19">
      <c r="O140" s="20">
        <v>39644</v>
      </c>
      <c r="P140" s="21" t="s">
        <v>47</v>
      </c>
      <c r="Q140" s="22">
        <v>23.312000000000001</v>
      </c>
      <c r="R140" s="22">
        <v>23.334</v>
      </c>
      <c r="S140" s="23">
        <f t="shared" si="2"/>
        <v>-1.4998446617569874E-4</v>
      </c>
    </row>
    <row r="141" spans="15:19">
      <c r="O141" s="20">
        <v>39645</v>
      </c>
      <c r="P141" s="21" t="s">
        <v>47</v>
      </c>
      <c r="Q141" s="22">
        <v>23.3</v>
      </c>
      <c r="R141" s="22">
        <v>23.128</v>
      </c>
      <c r="S141" s="23">
        <f t="shared" si="2"/>
        <v>-8.8675196876202671E-3</v>
      </c>
    </row>
    <row r="142" spans="15:19">
      <c r="O142" s="20">
        <v>39646</v>
      </c>
      <c r="P142" s="21" t="s">
        <v>47</v>
      </c>
      <c r="Q142" s="22">
        <v>23.1</v>
      </c>
      <c r="R142" s="22">
        <v>23.099</v>
      </c>
      <c r="S142" s="23">
        <f t="shared" si="2"/>
        <v>-1.2546781666281238E-3</v>
      </c>
    </row>
    <row r="143" spans="15:19">
      <c r="O143" s="20">
        <v>39647</v>
      </c>
      <c r="P143" s="21" t="s">
        <v>47</v>
      </c>
      <c r="Q143" s="22">
        <v>23.08</v>
      </c>
      <c r="R143" s="22">
        <v>22.993000000000002</v>
      </c>
      <c r="S143" s="23">
        <f t="shared" si="2"/>
        <v>-4.5995047675528537E-3</v>
      </c>
    </row>
    <row r="144" spans="15:19">
      <c r="O144" s="20">
        <v>39650</v>
      </c>
      <c r="P144" s="21" t="s">
        <v>47</v>
      </c>
      <c r="Q144" s="22">
        <v>23.018000000000001</v>
      </c>
      <c r="R144" s="22">
        <v>22.9725</v>
      </c>
      <c r="S144" s="23">
        <f t="shared" si="2"/>
        <v>-8.919733869610743E-4</v>
      </c>
    </row>
    <row r="145" spans="15:19">
      <c r="O145" s="20">
        <v>39651</v>
      </c>
      <c r="P145" s="21" t="s">
        <v>47</v>
      </c>
      <c r="Q145" s="22">
        <v>22.919</v>
      </c>
      <c r="R145" s="22">
        <v>23.494500000000002</v>
      </c>
      <c r="S145" s="23">
        <f t="shared" si="2"/>
        <v>2.2468502811786459E-2</v>
      </c>
    </row>
    <row r="146" spans="15:19">
      <c r="O146" s="20">
        <v>39652</v>
      </c>
      <c r="P146" s="21" t="s">
        <v>47</v>
      </c>
      <c r="Q146" s="22">
        <v>23.472000000000001</v>
      </c>
      <c r="R146" s="22">
        <v>23.799999999999997</v>
      </c>
      <c r="S146" s="23">
        <f t="shared" si="2"/>
        <v>1.2919229472739402E-2</v>
      </c>
    </row>
    <row r="147" spans="15:19">
      <c r="O147" s="20">
        <v>39653</v>
      </c>
      <c r="P147" s="21" t="s">
        <v>47</v>
      </c>
      <c r="Q147" s="22">
        <v>23.757999999999999</v>
      </c>
      <c r="R147" s="22">
        <v>23.725000000000001</v>
      </c>
      <c r="S147" s="23">
        <f t="shared" si="2"/>
        <v>-3.1562361814372144E-3</v>
      </c>
    </row>
    <row r="148" spans="15:19">
      <c r="O148" s="20">
        <v>39654</v>
      </c>
      <c r="P148" s="21" t="s">
        <v>47</v>
      </c>
      <c r="Q148" s="22">
        <v>23.71</v>
      </c>
      <c r="R148" s="22">
        <v>23.789000000000001</v>
      </c>
      <c r="S148" s="23">
        <f t="shared" si="2"/>
        <v>2.6939444671377089E-3</v>
      </c>
    </row>
    <row r="149" spans="15:19">
      <c r="O149" s="20">
        <v>39657</v>
      </c>
      <c r="P149" s="21" t="s">
        <v>47</v>
      </c>
      <c r="Q149" s="22">
        <v>23.74</v>
      </c>
      <c r="R149" s="22">
        <v>23.692999999999998</v>
      </c>
      <c r="S149" s="23">
        <f t="shared" si="2"/>
        <v>-4.0436430987895837E-3</v>
      </c>
    </row>
    <row r="150" spans="15:19">
      <c r="O150" s="20">
        <v>39658</v>
      </c>
      <c r="P150" s="21" t="s">
        <v>47</v>
      </c>
      <c r="Q150" s="22">
        <v>23.672000000000001</v>
      </c>
      <c r="R150" s="22">
        <v>23.726500000000001</v>
      </c>
      <c r="S150" s="23">
        <f t="shared" si="2"/>
        <v>1.4129210798568249E-3</v>
      </c>
    </row>
    <row r="151" spans="15:19">
      <c r="O151" s="20">
        <v>39659</v>
      </c>
      <c r="P151" s="21" t="s">
        <v>47</v>
      </c>
      <c r="Q151" s="22">
        <v>23.7</v>
      </c>
      <c r="R151" s="22">
        <v>23.835000000000001</v>
      </c>
      <c r="S151" s="23">
        <f t="shared" si="2"/>
        <v>4.562521712592328E-3</v>
      </c>
    </row>
    <row r="152" spans="15:19">
      <c r="O152" s="20">
        <v>39660</v>
      </c>
      <c r="P152" s="21" t="s">
        <v>47</v>
      </c>
      <c r="Q152" s="22">
        <v>23.81</v>
      </c>
      <c r="R152" s="22">
        <v>23.958500000000001</v>
      </c>
      <c r="S152" s="23">
        <f t="shared" si="2"/>
        <v>5.1680782901583951E-3</v>
      </c>
    </row>
    <row r="153" spans="15:19">
      <c r="O153" s="20">
        <v>39661</v>
      </c>
      <c r="P153" s="21" t="s">
        <v>47</v>
      </c>
      <c r="Q153" s="22">
        <v>23.937999999999999</v>
      </c>
      <c r="R153" s="22">
        <v>23.881</v>
      </c>
      <c r="S153" s="23">
        <f t="shared" si="2"/>
        <v>-3.2400032524221196E-3</v>
      </c>
    </row>
    <row r="154" spans="15:19">
      <c r="O154" s="20">
        <v>39664</v>
      </c>
      <c r="P154" s="21" t="s">
        <v>47</v>
      </c>
      <c r="Q154" s="22">
        <v>23.888000000000002</v>
      </c>
      <c r="R154" s="22">
        <v>23.987000000000002</v>
      </c>
      <c r="S154" s="23">
        <f t="shared" si="2"/>
        <v>4.4288532323677006E-3</v>
      </c>
    </row>
    <row r="155" spans="15:19">
      <c r="O155" s="20">
        <v>39665</v>
      </c>
      <c r="P155" s="21" t="s">
        <v>47</v>
      </c>
      <c r="Q155" s="22">
        <v>23.978000000000002</v>
      </c>
      <c r="R155" s="22">
        <v>23.978000000000002</v>
      </c>
      <c r="S155" s="23">
        <f t="shared" si="2"/>
        <v>-3.7527364143114965E-4</v>
      </c>
    </row>
    <row r="156" spans="15:19">
      <c r="O156" s="20">
        <v>39666</v>
      </c>
      <c r="P156" s="21" t="s">
        <v>47</v>
      </c>
      <c r="Q156" s="22">
        <v>23.942</v>
      </c>
      <c r="R156" s="22">
        <v>23.956</v>
      </c>
      <c r="S156" s="23">
        <f t="shared" si="2"/>
        <v>-9.1792888324600187E-4</v>
      </c>
    </row>
    <row r="157" spans="15:19">
      <c r="O157" s="20">
        <v>39667</v>
      </c>
      <c r="P157" s="21" t="s">
        <v>47</v>
      </c>
      <c r="Q157" s="22">
        <v>23.942</v>
      </c>
      <c r="R157" s="22">
        <v>24.187000000000001</v>
      </c>
      <c r="S157" s="23">
        <f t="shared" si="2"/>
        <v>9.5964843394940845E-3</v>
      </c>
    </row>
    <row r="158" spans="15:19">
      <c r="O158" s="20">
        <v>39668</v>
      </c>
      <c r="P158" s="21" t="s">
        <v>47</v>
      </c>
      <c r="Q158" s="22">
        <v>24.172000000000001</v>
      </c>
      <c r="R158" s="22">
        <v>24.361499999999999</v>
      </c>
      <c r="S158" s="23">
        <f t="shared" si="2"/>
        <v>7.1887185589202167E-3</v>
      </c>
    </row>
    <row r="159" spans="15:19">
      <c r="O159" s="20">
        <v>39671</v>
      </c>
      <c r="P159" s="21" t="s">
        <v>47</v>
      </c>
      <c r="Q159" s="22">
        <v>24.344999999999999</v>
      </c>
      <c r="R159" s="22">
        <v>24.134999999999998</v>
      </c>
      <c r="S159" s="23">
        <f t="shared" si="2"/>
        <v>-9.3409481881740527E-3</v>
      </c>
    </row>
    <row r="160" spans="15:19">
      <c r="O160" s="20">
        <v>39672</v>
      </c>
      <c r="P160" s="21" t="s">
        <v>47</v>
      </c>
      <c r="Q160" s="22">
        <v>24.119</v>
      </c>
      <c r="R160" s="22">
        <v>23.779</v>
      </c>
      <c r="S160" s="23">
        <f t="shared" si="2"/>
        <v>-1.4860230878696026E-2</v>
      </c>
    </row>
    <row r="161" spans="15:19">
      <c r="O161" s="20">
        <v>39673</v>
      </c>
      <c r="P161" s="21" t="s">
        <v>47</v>
      </c>
      <c r="Q161" s="22">
        <v>23.774999999999999</v>
      </c>
      <c r="R161" s="22">
        <v>24.07</v>
      </c>
      <c r="S161" s="23">
        <f t="shared" si="2"/>
        <v>1.2163413561220393E-2</v>
      </c>
    </row>
    <row r="162" spans="15:19">
      <c r="O162" s="20">
        <v>39674</v>
      </c>
      <c r="P162" s="21" t="s">
        <v>47</v>
      </c>
      <c r="Q162" s="22">
        <v>24.04</v>
      </c>
      <c r="R162" s="22">
        <v>24.458500000000001</v>
      </c>
      <c r="S162" s="23">
        <f t="shared" si="2"/>
        <v>1.6011551972004136E-2</v>
      </c>
    </row>
    <row r="163" spans="15:19">
      <c r="O163" s="20">
        <v>39675</v>
      </c>
      <c r="P163" s="21" t="s">
        <v>47</v>
      </c>
      <c r="Q163" s="22">
        <v>24.433</v>
      </c>
      <c r="R163" s="22">
        <v>24.536000000000001</v>
      </c>
      <c r="S163" s="23">
        <f t="shared" si="2"/>
        <v>3.1636230449658994E-3</v>
      </c>
    </row>
    <row r="164" spans="15:19">
      <c r="O164" s="20">
        <v>39678</v>
      </c>
      <c r="P164" s="21" t="s">
        <v>47</v>
      </c>
      <c r="Q164" s="22">
        <v>24.5</v>
      </c>
      <c r="R164" s="22">
        <v>24.262999999999998</v>
      </c>
      <c r="S164" s="23">
        <f t="shared" si="2"/>
        <v>-1.1188870595107881E-2</v>
      </c>
    </row>
    <row r="165" spans="15:19">
      <c r="O165" s="20">
        <v>39679</v>
      </c>
      <c r="P165" s="21" t="s">
        <v>47</v>
      </c>
      <c r="Q165" s="22">
        <v>24.24</v>
      </c>
      <c r="R165" s="22">
        <v>24.378999999999998</v>
      </c>
      <c r="S165" s="23">
        <f t="shared" si="2"/>
        <v>4.7695497678178211E-3</v>
      </c>
    </row>
    <row r="166" spans="15:19">
      <c r="O166" s="20">
        <v>39680</v>
      </c>
      <c r="P166" s="21" t="s">
        <v>47</v>
      </c>
      <c r="Q166" s="22">
        <v>24.367999999999999</v>
      </c>
      <c r="R166" s="22">
        <v>24.416</v>
      </c>
      <c r="S166" s="23">
        <f t="shared" si="2"/>
        <v>1.5165491173860731E-3</v>
      </c>
    </row>
    <row r="167" spans="15:19">
      <c r="O167" s="20">
        <v>39681</v>
      </c>
      <c r="P167" s="21" t="s">
        <v>47</v>
      </c>
      <c r="Q167" s="22">
        <v>24.388000000000002</v>
      </c>
      <c r="R167" s="22">
        <v>24.319500000000001</v>
      </c>
      <c r="S167" s="23">
        <f t="shared" si="2"/>
        <v>-3.9601574259500198E-3</v>
      </c>
    </row>
    <row r="168" spans="15:19">
      <c r="O168" s="20">
        <v>39682</v>
      </c>
      <c r="P168" s="21" t="s">
        <v>47</v>
      </c>
      <c r="Q168" s="22">
        <v>24.28</v>
      </c>
      <c r="R168" s="22">
        <v>24.41</v>
      </c>
      <c r="S168" s="23">
        <f t="shared" si="2"/>
        <v>3.7143867287720775E-3</v>
      </c>
    </row>
    <row r="169" spans="15:19">
      <c r="O169" s="20">
        <v>39685</v>
      </c>
      <c r="P169" s="21" t="s">
        <v>47</v>
      </c>
      <c r="Q169" s="22">
        <v>24.388000000000002</v>
      </c>
      <c r="R169" s="22">
        <v>24.447000000000003</v>
      </c>
      <c r="S169" s="23">
        <f t="shared" si="2"/>
        <v>1.5146246013238536E-3</v>
      </c>
    </row>
    <row r="170" spans="15:19">
      <c r="O170" s="20">
        <v>39686</v>
      </c>
      <c r="P170" s="21" t="s">
        <v>47</v>
      </c>
      <c r="Q170" s="22">
        <v>24.399000000000001</v>
      </c>
      <c r="R170" s="22">
        <v>24.567500000000003</v>
      </c>
      <c r="S170" s="23">
        <f t="shared" si="2"/>
        <v>4.9169222482524696E-3</v>
      </c>
    </row>
    <row r="171" spans="15:19">
      <c r="O171" s="20">
        <v>39687</v>
      </c>
      <c r="P171" s="21" t="s">
        <v>47</v>
      </c>
      <c r="Q171" s="22">
        <v>24.548999999999999</v>
      </c>
      <c r="R171" s="22">
        <v>24.67</v>
      </c>
      <c r="S171" s="23">
        <f t="shared" si="2"/>
        <v>4.1634992868203602E-3</v>
      </c>
    </row>
    <row r="172" spans="15:19">
      <c r="O172" s="20">
        <v>39688</v>
      </c>
      <c r="P172" s="21" t="s">
        <v>47</v>
      </c>
      <c r="Q172" s="22">
        <v>24.652000000000001</v>
      </c>
      <c r="R172" s="22">
        <v>24.704999999999998</v>
      </c>
      <c r="S172" s="23">
        <f t="shared" si="2"/>
        <v>1.4177217564477628E-3</v>
      </c>
    </row>
    <row r="173" spans="15:19">
      <c r="O173" s="20">
        <v>39689</v>
      </c>
      <c r="P173" s="21" t="s">
        <v>47</v>
      </c>
      <c r="Q173" s="22">
        <v>24.69</v>
      </c>
      <c r="R173" s="22">
        <v>24.795000000000002</v>
      </c>
      <c r="S173" s="23">
        <f t="shared" si="2"/>
        <v>3.6363676433839335E-3</v>
      </c>
    </row>
    <row r="174" spans="15:19">
      <c r="O174" s="20">
        <v>39692</v>
      </c>
      <c r="P174" s="21" t="s">
        <v>47</v>
      </c>
      <c r="Q174" s="22">
        <v>24.768000000000001</v>
      </c>
      <c r="R174" s="22">
        <v>24.844999999999999</v>
      </c>
      <c r="S174" s="23">
        <f t="shared" si="2"/>
        <v>2.0145051131866191E-3</v>
      </c>
    </row>
    <row r="175" spans="15:19">
      <c r="O175" s="20">
        <v>39693</v>
      </c>
      <c r="P175" s="21" t="s">
        <v>47</v>
      </c>
      <c r="Q175" s="22">
        <v>24.82</v>
      </c>
      <c r="R175" s="22">
        <v>24.722999999999999</v>
      </c>
      <c r="S175" s="23">
        <f t="shared" si="2"/>
        <v>-4.9225406049276952E-3</v>
      </c>
    </row>
    <row r="176" spans="15:19">
      <c r="O176" s="20">
        <v>39694</v>
      </c>
      <c r="P176" s="21" t="s">
        <v>47</v>
      </c>
      <c r="Q176" s="22">
        <v>24.702999999999999</v>
      </c>
      <c r="R176" s="22">
        <v>24.821999999999999</v>
      </c>
      <c r="S176" s="23">
        <f t="shared" si="2"/>
        <v>3.9963722579731721E-3</v>
      </c>
    </row>
    <row r="177" spans="15:19">
      <c r="O177" s="20">
        <v>39695</v>
      </c>
      <c r="P177" s="21" t="s">
        <v>47</v>
      </c>
      <c r="Q177" s="22">
        <v>24.797000000000001</v>
      </c>
      <c r="R177" s="22">
        <v>24.874000000000002</v>
      </c>
      <c r="S177" s="23">
        <f t="shared" si="2"/>
        <v>2.0927245242199697E-3</v>
      </c>
    </row>
    <row r="178" spans="15:19">
      <c r="O178" s="20">
        <v>39696</v>
      </c>
      <c r="P178" s="21" t="s">
        <v>47</v>
      </c>
      <c r="Q178" s="22">
        <v>24.84</v>
      </c>
      <c r="R178" s="22">
        <v>24.855</v>
      </c>
      <c r="S178" s="23">
        <f t="shared" si="2"/>
        <v>-7.6414168491345492E-4</v>
      </c>
    </row>
    <row r="179" spans="15:19">
      <c r="O179" s="20">
        <v>39699</v>
      </c>
      <c r="P179" s="21" t="s">
        <v>47</v>
      </c>
      <c r="Q179" s="22">
        <v>24.87</v>
      </c>
      <c r="R179" s="22">
        <v>24.891500000000001</v>
      </c>
      <c r="S179" s="23">
        <f t="shared" si="2"/>
        <v>1.4674401837262278E-3</v>
      </c>
    </row>
    <row r="180" spans="15:19">
      <c r="O180" s="20">
        <v>39700</v>
      </c>
      <c r="P180" s="21" t="s">
        <v>47</v>
      </c>
      <c r="Q180" s="22">
        <v>24.888000000000002</v>
      </c>
      <c r="R180" s="22">
        <v>24.810000000000002</v>
      </c>
      <c r="S180" s="23">
        <f t="shared" si="2"/>
        <v>-3.2795820266523306E-3</v>
      </c>
    </row>
    <row r="181" spans="15:19">
      <c r="O181" s="20">
        <v>39701</v>
      </c>
      <c r="P181" s="21" t="s">
        <v>47</v>
      </c>
      <c r="Q181" s="22">
        <v>24.763000000000002</v>
      </c>
      <c r="R181" s="22">
        <v>24.463999999999999</v>
      </c>
      <c r="S181" s="23">
        <f t="shared" si="2"/>
        <v>-1.404414851700332E-2</v>
      </c>
    </row>
    <row r="182" spans="15:19">
      <c r="O182" s="20">
        <v>39702</v>
      </c>
      <c r="P182" s="21" t="s">
        <v>47</v>
      </c>
      <c r="Q182" s="22">
        <v>24.457999999999998</v>
      </c>
      <c r="R182" s="22">
        <v>24.57</v>
      </c>
      <c r="S182" s="23">
        <f t="shared" si="2"/>
        <v>4.3235373463812636E-3</v>
      </c>
    </row>
    <row r="183" spans="15:19">
      <c r="O183" s="20">
        <v>39703</v>
      </c>
      <c r="P183" s="21" t="s">
        <v>47</v>
      </c>
      <c r="Q183" s="22">
        <v>24.55</v>
      </c>
      <c r="R183" s="22">
        <v>24.100999999999999</v>
      </c>
      <c r="S183" s="23">
        <f t="shared" si="2"/>
        <v>-1.927285312138774E-2</v>
      </c>
    </row>
    <row r="184" spans="15:19">
      <c r="O184" s="20">
        <v>39706</v>
      </c>
      <c r="P184" s="21" t="s">
        <v>47</v>
      </c>
      <c r="Q184" s="22">
        <v>24.12</v>
      </c>
      <c r="R184" s="22">
        <v>24.145000000000003</v>
      </c>
      <c r="S184" s="23">
        <f t="shared" si="2"/>
        <v>1.8239859138052899E-3</v>
      </c>
    </row>
    <row r="185" spans="15:19">
      <c r="O185" s="20">
        <v>39707</v>
      </c>
      <c r="P185" s="21" t="s">
        <v>47</v>
      </c>
      <c r="Q185" s="22">
        <v>24.119</v>
      </c>
      <c r="R185" s="22">
        <v>23.887</v>
      </c>
      <c r="S185" s="23">
        <f t="shared" si="2"/>
        <v>-1.0742941427682584E-2</v>
      </c>
    </row>
    <row r="186" spans="15:19">
      <c r="O186" s="20">
        <v>39708</v>
      </c>
      <c r="P186" s="21" t="s">
        <v>47</v>
      </c>
      <c r="Q186" s="22">
        <v>23.876999999999999</v>
      </c>
      <c r="R186" s="22">
        <v>24.147500000000001</v>
      </c>
      <c r="S186" s="23">
        <f t="shared" si="2"/>
        <v>1.0846477173491225E-2</v>
      </c>
    </row>
    <row r="187" spans="15:19">
      <c r="O187" s="20">
        <v>39709</v>
      </c>
      <c r="P187" s="21" t="s">
        <v>47</v>
      </c>
      <c r="Q187" s="22">
        <v>24.123000000000001</v>
      </c>
      <c r="R187" s="22">
        <v>24.117000000000001</v>
      </c>
      <c r="S187" s="23">
        <f t="shared" si="2"/>
        <v>-1.2638690573804478E-3</v>
      </c>
    </row>
    <row r="188" spans="15:19">
      <c r="O188" s="20">
        <v>39710</v>
      </c>
      <c r="P188" s="21" t="s">
        <v>47</v>
      </c>
      <c r="Q188" s="22">
        <v>24.059000000000001</v>
      </c>
      <c r="R188" s="22">
        <v>23.912500000000001</v>
      </c>
      <c r="S188" s="23">
        <f t="shared" si="2"/>
        <v>-8.5156512475621383E-3</v>
      </c>
    </row>
    <row r="189" spans="15:19">
      <c r="O189" s="20">
        <v>39713</v>
      </c>
      <c r="P189" s="21" t="s">
        <v>47</v>
      </c>
      <c r="Q189" s="22">
        <v>23.986000000000001</v>
      </c>
      <c r="R189" s="22">
        <v>23.917999999999999</v>
      </c>
      <c r="S189" s="23">
        <f t="shared" si="2"/>
        <v>2.2997878024429106E-4</v>
      </c>
    </row>
    <row r="190" spans="15:19">
      <c r="O190" s="20">
        <v>39714</v>
      </c>
      <c r="P190" s="21" t="s">
        <v>47</v>
      </c>
      <c r="Q190" s="22">
        <v>23.885000000000002</v>
      </c>
      <c r="R190" s="22">
        <v>24.148499999999999</v>
      </c>
      <c r="S190" s="23">
        <f t="shared" si="2"/>
        <v>9.5909528217058612E-3</v>
      </c>
    </row>
    <row r="191" spans="15:19">
      <c r="O191" s="20">
        <v>39715</v>
      </c>
      <c r="P191" s="21" t="s">
        <v>47</v>
      </c>
      <c r="Q191" s="22">
        <v>24.14</v>
      </c>
      <c r="R191" s="22">
        <v>24.437999999999999</v>
      </c>
      <c r="S191" s="23">
        <f t="shared" si="2"/>
        <v>1.1917031526008976E-2</v>
      </c>
    </row>
    <row r="192" spans="15:19">
      <c r="O192" s="20">
        <v>39716</v>
      </c>
      <c r="P192" s="21" t="s">
        <v>47</v>
      </c>
      <c r="Q192" s="22">
        <v>24.402999999999999</v>
      </c>
      <c r="R192" s="22">
        <v>24.423000000000002</v>
      </c>
      <c r="S192" s="23">
        <f t="shared" si="2"/>
        <v>-6.1398663437999164E-4</v>
      </c>
    </row>
    <row r="193" spans="15:19">
      <c r="O193" s="20">
        <v>39717</v>
      </c>
      <c r="P193" s="21" t="s">
        <v>47</v>
      </c>
      <c r="Q193" s="22">
        <v>24.42</v>
      </c>
      <c r="R193" s="22">
        <v>24.413</v>
      </c>
      <c r="S193" s="23">
        <f t="shared" si="2"/>
        <v>-4.0953395608840984E-4</v>
      </c>
    </row>
    <row r="194" spans="15:19">
      <c r="O194" s="20">
        <v>39720</v>
      </c>
      <c r="P194" s="21" t="s">
        <v>47</v>
      </c>
      <c r="Q194" s="22">
        <v>24.346</v>
      </c>
      <c r="R194" s="22">
        <v>24.674999999999997</v>
      </c>
      <c r="S194" s="23">
        <f t="shared" si="2"/>
        <v>1.0674808015683046E-2</v>
      </c>
    </row>
    <row r="195" spans="15:19">
      <c r="O195" s="20">
        <v>39721</v>
      </c>
      <c r="P195" s="21" t="s">
        <v>47</v>
      </c>
      <c r="Q195" s="22">
        <v>24.66</v>
      </c>
      <c r="R195" s="22">
        <v>24.486000000000001</v>
      </c>
      <c r="S195" s="23">
        <f t="shared" si="2"/>
        <v>-7.6890596678215028E-3</v>
      </c>
    </row>
    <row r="196" spans="15:19">
      <c r="O196" s="20">
        <v>39722</v>
      </c>
      <c r="P196" s="21" t="s">
        <v>47</v>
      </c>
      <c r="Q196" s="22">
        <v>24.452000000000002</v>
      </c>
      <c r="R196" s="22">
        <v>24.552</v>
      </c>
      <c r="S196" s="23">
        <f t="shared" si="2"/>
        <v>2.691791665711353E-3</v>
      </c>
    </row>
    <row r="197" spans="15:19">
      <c r="O197" s="20">
        <v>39723</v>
      </c>
      <c r="P197" s="21" t="s">
        <v>47</v>
      </c>
      <c r="Q197" s="22">
        <v>24.527999999999999</v>
      </c>
      <c r="R197" s="22">
        <v>24.788</v>
      </c>
      <c r="S197" s="23">
        <f t="shared" ref="S197:S255" si="3">LN(R197/R196)</f>
        <v>9.566347782426066E-3</v>
      </c>
    </row>
    <row r="198" spans="15:19">
      <c r="O198" s="20">
        <v>39724</v>
      </c>
      <c r="P198" s="21" t="s">
        <v>47</v>
      </c>
      <c r="Q198" s="22">
        <v>24.77</v>
      </c>
      <c r="R198" s="22">
        <v>24.805</v>
      </c>
      <c r="S198" s="23">
        <f t="shared" si="3"/>
        <v>6.8558065315104224E-4</v>
      </c>
    </row>
    <row r="199" spans="15:19">
      <c r="O199" s="20">
        <v>39727</v>
      </c>
      <c r="P199" s="21" t="s">
        <v>47</v>
      </c>
      <c r="Q199" s="22">
        <v>24.754999999999999</v>
      </c>
      <c r="R199" s="22">
        <v>24.759999999999998</v>
      </c>
      <c r="S199" s="23">
        <f t="shared" si="3"/>
        <v>-1.8157979366169477E-3</v>
      </c>
    </row>
    <row r="200" spans="15:19">
      <c r="O200" s="20">
        <v>39728</v>
      </c>
      <c r="P200" s="21" t="s">
        <v>47</v>
      </c>
      <c r="Q200" s="22">
        <v>24.774999999999999</v>
      </c>
      <c r="R200" s="22">
        <v>24.608000000000001</v>
      </c>
      <c r="S200" s="23">
        <f t="shared" si="3"/>
        <v>-6.1578544931617258E-3</v>
      </c>
    </row>
    <row r="201" spans="15:19">
      <c r="O201" s="20">
        <v>39729</v>
      </c>
      <c r="P201" s="21" t="s">
        <v>47</v>
      </c>
      <c r="Q201" s="22">
        <v>24.573</v>
      </c>
      <c r="R201" s="22">
        <v>24.667999999999999</v>
      </c>
      <c r="S201" s="23">
        <f t="shared" si="3"/>
        <v>2.4352638060129665E-3</v>
      </c>
    </row>
    <row r="202" spans="15:19">
      <c r="O202" s="20">
        <v>39730</v>
      </c>
      <c r="P202" s="21" t="s">
        <v>47</v>
      </c>
      <c r="Q202" s="22">
        <v>24.65</v>
      </c>
      <c r="R202" s="22">
        <v>24.859000000000002</v>
      </c>
      <c r="S202" s="23">
        <f t="shared" si="3"/>
        <v>7.7130028827970256E-3</v>
      </c>
    </row>
    <row r="203" spans="15:19">
      <c r="O203" s="20">
        <v>39731</v>
      </c>
      <c r="P203" s="21" t="s">
        <v>47</v>
      </c>
      <c r="Q203" s="22">
        <v>24.84</v>
      </c>
      <c r="R203" s="22">
        <v>24.869999999999997</v>
      </c>
      <c r="S203" s="23">
        <f t="shared" si="3"/>
        <v>4.4239780326969314E-4</v>
      </c>
    </row>
    <row r="204" spans="15:19">
      <c r="O204" s="20">
        <v>39734</v>
      </c>
      <c r="P204" s="21" t="s">
        <v>47</v>
      </c>
      <c r="Q204" s="22">
        <v>24.855</v>
      </c>
      <c r="R204" s="22">
        <v>24.838000000000001</v>
      </c>
      <c r="S204" s="23">
        <f t="shared" si="3"/>
        <v>-1.2875192894723098E-3</v>
      </c>
    </row>
    <row r="205" spans="15:19">
      <c r="O205" s="20">
        <v>39735</v>
      </c>
      <c r="P205" s="21" t="s">
        <v>47</v>
      </c>
      <c r="Q205" s="22">
        <v>24.814</v>
      </c>
      <c r="R205" s="22">
        <v>24.585000000000001</v>
      </c>
      <c r="S205" s="23">
        <f t="shared" si="3"/>
        <v>-1.0238237661938149E-2</v>
      </c>
    </row>
    <row r="206" spans="15:19">
      <c r="O206" s="20">
        <v>39736</v>
      </c>
      <c r="P206" s="21" t="s">
        <v>47</v>
      </c>
      <c r="Q206" s="22">
        <v>24.56</v>
      </c>
      <c r="R206" s="22">
        <v>24.904</v>
      </c>
      <c r="S206" s="23">
        <f t="shared" si="3"/>
        <v>1.2891932275404408E-2</v>
      </c>
    </row>
    <row r="207" spans="15:19">
      <c r="O207" s="20">
        <v>39737</v>
      </c>
      <c r="P207" s="21" t="s">
        <v>47</v>
      </c>
      <c r="Q207" s="22">
        <v>24.88</v>
      </c>
      <c r="R207" s="22">
        <v>24.986499999999999</v>
      </c>
      <c r="S207" s="23">
        <f t="shared" si="3"/>
        <v>3.307245876384461E-3</v>
      </c>
    </row>
    <row r="208" spans="15:19">
      <c r="O208" s="20">
        <v>39738</v>
      </c>
      <c r="P208" s="21" t="s">
        <v>47</v>
      </c>
      <c r="Q208" s="22">
        <v>24.95</v>
      </c>
      <c r="R208" s="22">
        <v>24.89</v>
      </c>
      <c r="S208" s="23">
        <f t="shared" si="3"/>
        <v>-3.8695626361907624E-3</v>
      </c>
    </row>
    <row r="209" spans="15:19">
      <c r="O209" s="20">
        <v>39741</v>
      </c>
      <c r="P209" s="21" t="s">
        <v>47</v>
      </c>
      <c r="Q209" s="22">
        <v>24.827000000000002</v>
      </c>
      <c r="R209" s="22">
        <v>25.158000000000001</v>
      </c>
      <c r="S209" s="23">
        <f t="shared" si="3"/>
        <v>1.070982103718001E-2</v>
      </c>
    </row>
    <row r="210" spans="15:19">
      <c r="O210" s="20">
        <v>39742</v>
      </c>
      <c r="P210" s="21" t="s">
        <v>47</v>
      </c>
      <c r="Q210" s="22">
        <v>25.132999999999999</v>
      </c>
      <c r="R210" s="22">
        <v>25.574999999999999</v>
      </c>
      <c r="S210" s="23">
        <f t="shared" si="3"/>
        <v>1.6439374421009449E-2</v>
      </c>
    </row>
    <row r="211" spans="15:19">
      <c r="O211" s="20">
        <v>39743</v>
      </c>
      <c r="P211" s="21" t="s">
        <v>47</v>
      </c>
      <c r="Q211" s="22">
        <v>25.51</v>
      </c>
      <c r="R211" s="22">
        <v>26.207999999999998</v>
      </c>
      <c r="S211" s="23">
        <f t="shared" si="3"/>
        <v>2.4449395832968658E-2</v>
      </c>
    </row>
    <row r="212" spans="15:19">
      <c r="O212" s="20">
        <v>39744</v>
      </c>
      <c r="P212" s="21" t="s">
        <v>47</v>
      </c>
      <c r="Q212" s="22">
        <v>26.068000000000001</v>
      </c>
      <c r="R212" s="22">
        <v>25.15</v>
      </c>
      <c r="S212" s="23">
        <f t="shared" si="3"/>
        <v>-4.1206811124910675E-2</v>
      </c>
    </row>
    <row r="213" spans="15:19">
      <c r="O213" s="20">
        <v>39745</v>
      </c>
      <c r="P213" s="21" t="s">
        <v>47</v>
      </c>
      <c r="Q213" s="22">
        <v>25.13</v>
      </c>
      <c r="R213" s="22">
        <v>24.725000000000001</v>
      </c>
      <c r="S213" s="23">
        <f t="shared" si="3"/>
        <v>-1.7043019036972338E-2</v>
      </c>
    </row>
    <row r="214" spans="15:19">
      <c r="O214" s="20">
        <v>39748</v>
      </c>
      <c r="P214" s="21" t="s">
        <v>47</v>
      </c>
      <c r="Q214" s="22">
        <v>24.885000000000002</v>
      </c>
      <c r="R214" s="22">
        <v>24.715</v>
      </c>
      <c r="S214" s="23">
        <f t="shared" si="3"/>
        <v>-4.0453074985324526E-4</v>
      </c>
    </row>
    <row r="215" spans="15:19">
      <c r="O215" s="20">
        <v>39750</v>
      </c>
      <c r="P215" s="21" t="s">
        <v>47</v>
      </c>
      <c r="Q215" s="22">
        <v>24.196999999999999</v>
      </c>
      <c r="R215" s="22">
        <v>23.7925</v>
      </c>
      <c r="S215" s="23">
        <f t="shared" si="3"/>
        <v>-3.8039941794561126E-2</v>
      </c>
    </row>
    <row r="216" spans="15:19">
      <c r="O216" s="20">
        <v>39751</v>
      </c>
      <c r="P216" s="21" t="s">
        <v>47</v>
      </c>
      <c r="Q216" s="22">
        <v>23.77</v>
      </c>
      <c r="R216" s="22">
        <v>24.365000000000002</v>
      </c>
      <c r="S216" s="23">
        <f t="shared" si="3"/>
        <v>2.3777271331108053E-2</v>
      </c>
    </row>
    <row r="217" spans="15:19">
      <c r="O217" s="20">
        <v>39752</v>
      </c>
      <c r="P217" s="21" t="s">
        <v>47</v>
      </c>
      <c r="Q217" s="22">
        <v>24.378</v>
      </c>
      <c r="R217" s="22">
        <v>24.045000000000002</v>
      </c>
      <c r="S217" s="23">
        <f t="shared" si="3"/>
        <v>-1.3220601565843492E-2</v>
      </c>
    </row>
    <row r="218" spans="15:19">
      <c r="O218" s="20">
        <v>39755</v>
      </c>
      <c r="P218" s="21" t="s">
        <v>47</v>
      </c>
      <c r="Q218" s="22">
        <v>24.035</v>
      </c>
      <c r="R218" s="22">
        <v>24.310000000000002</v>
      </c>
      <c r="S218" s="23">
        <f t="shared" si="3"/>
        <v>1.0960713598405981E-2</v>
      </c>
    </row>
    <row r="219" spans="15:19">
      <c r="O219" s="20">
        <v>39756</v>
      </c>
      <c r="P219" s="21" t="s">
        <v>47</v>
      </c>
      <c r="Q219" s="22">
        <v>24.27</v>
      </c>
      <c r="R219" s="22">
        <v>24.064999999999998</v>
      </c>
      <c r="S219" s="23">
        <f t="shared" si="3"/>
        <v>-1.0129285572959541E-2</v>
      </c>
    </row>
    <row r="220" spans="15:19">
      <c r="O220" s="20">
        <v>39757</v>
      </c>
      <c r="P220" s="21" t="s">
        <v>47</v>
      </c>
      <c r="Q220" s="22">
        <v>24.024999999999999</v>
      </c>
      <c r="R220" s="22">
        <v>24.560000000000002</v>
      </c>
      <c r="S220" s="23">
        <f t="shared" si="3"/>
        <v>2.0360600523869215E-2</v>
      </c>
    </row>
    <row r="221" spans="15:19">
      <c r="O221" s="20">
        <v>39758</v>
      </c>
      <c r="P221" s="21" t="s">
        <v>47</v>
      </c>
      <c r="Q221" s="22">
        <v>24.57</v>
      </c>
      <c r="R221" s="22">
        <v>24.914999999999999</v>
      </c>
      <c r="S221" s="23">
        <f t="shared" si="3"/>
        <v>1.4350928454426043E-2</v>
      </c>
    </row>
    <row r="222" spans="15:19">
      <c r="O222" s="20">
        <v>39759</v>
      </c>
      <c r="P222" s="21" t="s">
        <v>47</v>
      </c>
      <c r="Q222" s="22">
        <v>24.9</v>
      </c>
      <c r="R222" s="22">
        <v>25.082999999999998</v>
      </c>
      <c r="S222" s="23">
        <f t="shared" si="3"/>
        <v>6.7202941026625902E-3</v>
      </c>
    </row>
    <row r="223" spans="15:19">
      <c r="O223" s="20">
        <v>39762</v>
      </c>
      <c r="P223" s="21" t="s">
        <v>47</v>
      </c>
      <c r="Q223" s="22">
        <v>25.08</v>
      </c>
      <c r="R223" s="22">
        <v>25.281500000000001</v>
      </c>
      <c r="S223" s="23">
        <f t="shared" si="3"/>
        <v>7.8825771253864269E-3</v>
      </c>
    </row>
    <row r="224" spans="15:19">
      <c r="O224" s="20">
        <v>39763</v>
      </c>
      <c r="P224" s="21" t="s">
        <v>47</v>
      </c>
      <c r="Q224" s="22">
        <v>25.26</v>
      </c>
      <c r="R224" s="22">
        <v>25.345500000000001</v>
      </c>
      <c r="S224" s="23">
        <f t="shared" si="3"/>
        <v>2.5282965252601164E-3</v>
      </c>
    </row>
    <row r="225" spans="15:19">
      <c r="O225" s="20">
        <v>39764</v>
      </c>
      <c r="P225" s="21" t="s">
        <v>47</v>
      </c>
      <c r="Q225" s="22">
        <v>25.31</v>
      </c>
      <c r="R225" s="22">
        <v>25.484999999999999</v>
      </c>
      <c r="S225" s="23">
        <f t="shared" si="3"/>
        <v>5.4888443053279969E-3</v>
      </c>
    </row>
    <row r="226" spans="15:19">
      <c r="O226" s="20">
        <v>39765</v>
      </c>
      <c r="P226" s="21" t="s">
        <v>47</v>
      </c>
      <c r="Q226" s="22">
        <v>25.411999999999999</v>
      </c>
      <c r="R226" s="22">
        <v>25.32</v>
      </c>
      <c r="S226" s="23">
        <f t="shared" si="3"/>
        <v>-6.4954465160295552E-3</v>
      </c>
    </row>
    <row r="227" spans="15:19">
      <c r="O227" s="20">
        <v>39766</v>
      </c>
      <c r="P227" s="21" t="s">
        <v>47</v>
      </c>
      <c r="Q227" s="22">
        <v>25.3</v>
      </c>
      <c r="R227" s="22">
        <v>25.35</v>
      </c>
      <c r="S227" s="23">
        <f t="shared" si="3"/>
        <v>1.184132761216772E-3</v>
      </c>
    </row>
    <row r="228" spans="15:19">
      <c r="O228" s="20">
        <v>39770</v>
      </c>
      <c r="P228" s="21" t="s">
        <v>47</v>
      </c>
      <c r="Q228" s="22">
        <v>25.38</v>
      </c>
      <c r="R228" s="22">
        <v>25.810000000000002</v>
      </c>
      <c r="S228" s="23">
        <f t="shared" si="3"/>
        <v>1.798328369333033E-2</v>
      </c>
    </row>
    <row r="229" spans="15:19">
      <c r="O229" s="20">
        <v>39771</v>
      </c>
      <c r="P229" s="21" t="s">
        <v>47</v>
      </c>
      <c r="Q229" s="22">
        <v>25.8</v>
      </c>
      <c r="R229" s="22">
        <v>25.619</v>
      </c>
      <c r="S229" s="23">
        <f t="shared" si="3"/>
        <v>-7.4277500299481493E-3</v>
      </c>
    </row>
    <row r="230" spans="15:19">
      <c r="O230" s="20">
        <v>39772</v>
      </c>
      <c r="P230" s="21" t="s">
        <v>47</v>
      </c>
      <c r="Q230" s="22">
        <v>25.664999999999999</v>
      </c>
      <c r="R230" s="22">
        <v>25.67</v>
      </c>
      <c r="S230" s="23">
        <f t="shared" si="3"/>
        <v>1.9887311824747021E-3</v>
      </c>
    </row>
    <row r="231" spans="15:19">
      <c r="O231" s="20">
        <v>39773</v>
      </c>
      <c r="P231" s="21" t="s">
        <v>47</v>
      </c>
      <c r="Q231" s="22">
        <v>25.72</v>
      </c>
      <c r="R231" s="22">
        <v>25.71</v>
      </c>
      <c r="S231" s="23">
        <f t="shared" si="3"/>
        <v>1.5570263947489885E-3</v>
      </c>
    </row>
    <row r="232" spans="15:19">
      <c r="O232" s="20">
        <v>39776</v>
      </c>
      <c r="P232" s="21" t="s">
        <v>47</v>
      </c>
      <c r="Q232" s="22">
        <v>25.68</v>
      </c>
      <c r="R232" s="22">
        <v>25.429000000000002</v>
      </c>
      <c r="S232" s="23">
        <f t="shared" si="3"/>
        <v>-1.0989766250467884E-2</v>
      </c>
    </row>
    <row r="233" spans="15:19">
      <c r="O233" s="20">
        <v>39777</v>
      </c>
      <c r="P233" s="21" t="s">
        <v>47</v>
      </c>
      <c r="Q233" s="22">
        <v>25.393999999999998</v>
      </c>
      <c r="R233" s="22">
        <v>25.215</v>
      </c>
      <c r="S233" s="23">
        <f t="shared" si="3"/>
        <v>-8.4511994986416882E-3</v>
      </c>
    </row>
    <row r="234" spans="15:19">
      <c r="O234" s="20">
        <v>39778</v>
      </c>
      <c r="P234" s="21" t="s">
        <v>47</v>
      </c>
      <c r="Q234" s="22">
        <v>25.202999999999999</v>
      </c>
      <c r="R234" s="22">
        <v>25.048000000000002</v>
      </c>
      <c r="S234" s="23">
        <f t="shared" si="3"/>
        <v>-6.6450715045839196E-3</v>
      </c>
    </row>
    <row r="235" spans="15:19">
      <c r="O235" s="20">
        <v>39779</v>
      </c>
      <c r="P235" s="21" t="s">
        <v>47</v>
      </c>
      <c r="Q235" s="22">
        <v>25.11</v>
      </c>
      <c r="R235" s="22">
        <v>25.216999999999999</v>
      </c>
      <c r="S235" s="23">
        <f t="shared" si="3"/>
        <v>6.7243862254377489E-3</v>
      </c>
    </row>
    <row r="236" spans="15:19">
      <c r="O236" s="20">
        <v>39780</v>
      </c>
      <c r="P236" s="21" t="s">
        <v>47</v>
      </c>
      <c r="Q236" s="22">
        <v>25.198</v>
      </c>
      <c r="R236" s="22">
        <v>25.365000000000002</v>
      </c>
      <c r="S236" s="23">
        <f t="shared" si="3"/>
        <v>5.8519007691111092E-3</v>
      </c>
    </row>
    <row r="237" spans="15:19">
      <c r="O237" s="20">
        <v>39783</v>
      </c>
      <c r="P237" s="21" t="s">
        <v>47</v>
      </c>
      <c r="Q237" s="22">
        <v>25.332000000000001</v>
      </c>
      <c r="R237" s="22">
        <v>25.759999999999998</v>
      </c>
      <c r="S237" s="23">
        <f t="shared" si="3"/>
        <v>1.5452630217499475E-2</v>
      </c>
    </row>
    <row r="238" spans="15:19">
      <c r="O238" s="20">
        <v>39784</v>
      </c>
      <c r="P238" s="21" t="s">
        <v>47</v>
      </c>
      <c r="Q238" s="22">
        <v>25.609000000000002</v>
      </c>
      <c r="R238" s="22">
        <v>25.825000000000003</v>
      </c>
      <c r="S238" s="23">
        <f t="shared" si="3"/>
        <v>2.520113769549615E-3</v>
      </c>
    </row>
    <row r="239" spans="15:19">
      <c r="O239" s="20">
        <v>39785</v>
      </c>
      <c r="P239" s="21" t="s">
        <v>47</v>
      </c>
      <c r="Q239" s="22">
        <v>25.79</v>
      </c>
      <c r="R239" s="22">
        <v>25.712499999999999</v>
      </c>
      <c r="S239" s="23">
        <f t="shared" si="3"/>
        <v>-4.365760026626894E-3</v>
      </c>
    </row>
    <row r="240" spans="15:19">
      <c r="O240" s="20">
        <v>39786</v>
      </c>
      <c r="P240" s="21" t="s">
        <v>47</v>
      </c>
      <c r="Q240" s="22">
        <v>25.698</v>
      </c>
      <c r="R240" s="22">
        <v>25.865000000000002</v>
      </c>
      <c r="S240" s="23">
        <f t="shared" si="3"/>
        <v>5.9134484764029015E-3</v>
      </c>
    </row>
    <row r="241" spans="15:19">
      <c r="O241" s="20">
        <v>39787</v>
      </c>
      <c r="P241" s="21" t="s">
        <v>47</v>
      </c>
      <c r="Q241" s="22">
        <v>25.8</v>
      </c>
      <c r="R241" s="22">
        <v>25.892499999999998</v>
      </c>
      <c r="S241" s="23">
        <f t="shared" si="3"/>
        <v>1.0626480254183614E-3</v>
      </c>
    </row>
    <row r="242" spans="15:19">
      <c r="O242" s="20">
        <v>39790</v>
      </c>
      <c r="P242" s="21" t="s">
        <v>47</v>
      </c>
      <c r="Q242" s="22">
        <v>25.84</v>
      </c>
      <c r="R242" s="22">
        <v>25.734999999999999</v>
      </c>
      <c r="S242" s="23">
        <f t="shared" si="3"/>
        <v>-6.1014183761789638E-3</v>
      </c>
    </row>
    <row r="243" spans="15:19">
      <c r="O243" s="20">
        <v>39791</v>
      </c>
      <c r="P243" s="21" t="s">
        <v>47</v>
      </c>
      <c r="Q243" s="22">
        <v>25.695</v>
      </c>
      <c r="R243" s="22">
        <v>25.771999999999998</v>
      </c>
      <c r="S243" s="23">
        <f t="shared" si="3"/>
        <v>1.4366981716781042E-3</v>
      </c>
    </row>
    <row r="244" spans="15:19">
      <c r="O244" s="20">
        <v>39792</v>
      </c>
      <c r="P244" s="21" t="s">
        <v>47</v>
      </c>
      <c r="Q244" s="22">
        <v>25.736999999999998</v>
      </c>
      <c r="R244" s="22">
        <v>25.78</v>
      </c>
      <c r="S244" s="23">
        <f t="shared" si="3"/>
        <v>3.1036623464545602E-4</v>
      </c>
    </row>
    <row r="245" spans="15:19">
      <c r="O245" s="20">
        <v>39793</v>
      </c>
      <c r="P245" s="21" t="s">
        <v>47</v>
      </c>
      <c r="Q245" s="22">
        <v>25.76</v>
      </c>
      <c r="R245" s="22">
        <v>25.773000000000003</v>
      </c>
      <c r="S245" s="23">
        <f t="shared" si="3"/>
        <v>-2.7156518701207025E-4</v>
      </c>
    </row>
    <row r="246" spans="15:19">
      <c r="O246" s="20">
        <v>39794</v>
      </c>
      <c r="P246" s="21" t="s">
        <v>47</v>
      </c>
      <c r="Q246" s="22">
        <v>25.742000000000001</v>
      </c>
      <c r="R246" s="22">
        <v>26.067500000000003</v>
      </c>
      <c r="S246" s="23">
        <f t="shared" si="3"/>
        <v>1.1361895357581874E-2</v>
      </c>
    </row>
    <row r="247" spans="15:19">
      <c r="O247" s="20">
        <v>39797</v>
      </c>
      <c r="P247" s="21" t="s">
        <v>47</v>
      </c>
      <c r="Q247" s="22">
        <v>26.004999999999999</v>
      </c>
      <c r="R247" s="22">
        <v>26.169</v>
      </c>
      <c r="S247" s="23">
        <f t="shared" si="3"/>
        <v>3.8861764375799925E-3</v>
      </c>
    </row>
    <row r="248" spans="15:19">
      <c r="O248" s="20">
        <v>39798</v>
      </c>
      <c r="P248" s="21" t="s">
        <v>47</v>
      </c>
      <c r="Q248" s="22">
        <v>26.16</v>
      </c>
      <c r="R248" s="22">
        <v>25.844999999999999</v>
      </c>
      <c r="S248" s="23">
        <f t="shared" si="3"/>
        <v>-1.245834547118862E-2</v>
      </c>
    </row>
    <row r="249" spans="15:19">
      <c r="O249" s="20">
        <v>39799</v>
      </c>
      <c r="P249" s="21" t="s">
        <v>47</v>
      </c>
      <c r="Q249" s="22">
        <v>25.835000000000001</v>
      </c>
      <c r="R249" s="22">
        <v>26.39</v>
      </c>
      <c r="S249" s="23">
        <f t="shared" si="3"/>
        <v>2.0867991867230155E-2</v>
      </c>
    </row>
    <row r="250" spans="15:19">
      <c r="O250" s="20">
        <v>39800</v>
      </c>
      <c r="P250" s="21" t="s">
        <v>47</v>
      </c>
      <c r="Q250" s="22">
        <v>26.274999999999999</v>
      </c>
      <c r="R250" s="22">
        <v>26.25</v>
      </c>
      <c r="S250" s="23">
        <f t="shared" si="3"/>
        <v>-5.3191614775999329E-3</v>
      </c>
    </row>
    <row r="251" spans="15:19">
      <c r="O251" s="20">
        <v>39801</v>
      </c>
      <c r="P251" s="21" t="s">
        <v>47</v>
      </c>
      <c r="Q251" s="22">
        <v>26.274999999999999</v>
      </c>
      <c r="R251" s="22">
        <v>26.46</v>
      </c>
      <c r="S251" s="23">
        <f t="shared" si="3"/>
        <v>7.9681696491768813E-3</v>
      </c>
    </row>
    <row r="252" spans="15:19">
      <c r="O252" s="20">
        <v>39804</v>
      </c>
      <c r="P252" s="21" t="s">
        <v>47</v>
      </c>
      <c r="Q252" s="22">
        <v>26.47</v>
      </c>
      <c r="R252" s="22">
        <v>26.195</v>
      </c>
      <c r="S252" s="23">
        <f t="shared" si="3"/>
        <v>-1.0065605826626602E-2</v>
      </c>
    </row>
    <row r="253" spans="15:19">
      <c r="O253" s="20">
        <v>39805</v>
      </c>
      <c r="P253" s="21" t="s">
        <v>47</v>
      </c>
      <c r="Q253" s="22">
        <v>26.181999999999999</v>
      </c>
      <c r="R253" s="22">
        <v>26.382999999999999</v>
      </c>
      <c r="S253" s="23">
        <f t="shared" si="3"/>
        <v>7.1513104801285542E-3</v>
      </c>
    </row>
    <row r="254" spans="15:19">
      <c r="O254" s="20">
        <v>39811</v>
      </c>
      <c r="P254" s="21" t="s">
        <v>47</v>
      </c>
      <c r="Q254" s="22">
        <v>26.391999999999999</v>
      </c>
      <c r="R254" s="22">
        <v>26.604999999999997</v>
      </c>
      <c r="S254" s="23">
        <f t="shared" si="3"/>
        <v>8.3793047080208977E-3</v>
      </c>
    </row>
    <row r="255" spans="15:19">
      <c r="O255" s="20">
        <v>39812</v>
      </c>
      <c r="P255" s="21" t="s">
        <v>47</v>
      </c>
      <c r="Q255" s="22">
        <v>26.594999999999999</v>
      </c>
      <c r="R255" s="22">
        <v>26.574999999999999</v>
      </c>
      <c r="S255" s="23">
        <f t="shared" si="3"/>
        <v>-1.128243820320904E-3</v>
      </c>
    </row>
  </sheetData>
  <mergeCells count="1">
    <mergeCell ref="C2:D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H22"/>
  <sheetViews>
    <sheetView workbookViewId="0">
      <selection activeCell="C27" sqref="C27"/>
    </sheetView>
  </sheetViews>
  <sheetFormatPr defaultRowHeight="12.75"/>
  <sheetData>
    <row r="3" spans="3:8">
      <c r="C3" t="s">
        <v>14</v>
      </c>
      <c r="D3">
        <v>100</v>
      </c>
      <c r="G3" t="s">
        <v>15</v>
      </c>
    </row>
    <row r="5" spans="3:8">
      <c r="D5" t="s">
        <v>16</v>
      </c>
      <c r="G5" t="s">
        <v>17</v>
      </c>
    </row>
    <row r="6" spans="3:8">
      <c r="C6" t="s">
        <v>18</v>
      </c>
      <c r="D6" t="s">
        <v>19</v>
      </c>
      <c r="G6" s="6">
        <v>0.06</v>
      </c>
      <c r="H6" t="s">
        <v>20</v>
      </c>
    </row>
    <row r="8" spans="3:8">
      <c r="C8" t="s">
        <v>21</v>
      </c>
      <c r="G8" t="s">
        <v>22</v>
      </c>
    </row>
    <row r="9" spans="3:8">
      <c r="C9" t="s">
        <v>23</v>
      </c>
    </row>
    <row r="11" spans="3:8">
      <c r="C11" t="s">
        <v>24</v>
      </c>
      <c r="D11">
        <v>0.25</v>
      </c>
      <c r="G11" t="s">
        <v>24</v>
      </c>
      <c r="H11">
        <v>8.6999999999999993</v>
      </c>
    </row>
    <row r="12" spans="3:8">
      <c r="C12" t="s">
        <v>25</v>
      </c>
      <c r="G12" t="s">
        <v>25</v>
      </c>
    </row>
    <row r="13" spans="3:8">
      <c r="C13" t="s">
        <v>24</v>
      </c>
      <c r="D13">
        <f>D11</f>
        <v>0.25</v>
      </c>
      <c r="G13" t="s">
        <v>24</v>
      </c>
      <c r="H13">
        <f>-H11</f>
        <v>-8.6999999999999993</v>
      </c>
    </row>
    <row r="15" spans="3:8">
      <c r="C15" t="s">
        <v>26</v>
      </c>
      <c r="D15">
        <f>2*D3</f>
        <v>200</v>
      </c>
    </row>
    <row r="16" spans="3:8">
      <c r="C16" t="s">
        <v>27</v>
      </c>
      <c r="D16">
        <f>(D13*D3+H13*100)/(2*100)</f>
        <v>-4.2249999999999996</v>
      </c>
    </row>
    <row r="19" spans="3:5">
      <c r="C19" t="s">
        <v>28</v>
      </c>
      <c r="E19">
        <v>4</v>
      </c>
    </row>
    <row r="20" spans="3:5">
      <c r="C20" t="s">
        <v>29</v>
      </c>
      <c r="E20">
        <v>700</v>
      </c>
    </row>
    <row r="22" spans="3:5">
      <c r="C22" t="s">
        <v>30</v>
      </c>
      <c r="E22">
        <f>(E19*E20+D16*D15)/(D15+E20)</f>
        <v>2.1722222222222221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D12" sqref="D12"/>
    </sheetView>
  </sheetViews>
  <sheetFormatPr defaultRowHeight="12.75"/>
  <cols>
    <col min="1" max="1" width="12.7109375" bestFit="1" customWidth="1"/>
    <col min="4" max="4" width="11.7109375" bestFit="1" customWidth="1"/>
  </cols>
  <sheetData>
    <row r="1" spans="1:5">
      <c r="A1" s="8" t="s">
        <v>33</v>
      </c>
    </row>
    <row r="2" spans="1:5">
      <c r="A2" t="s">
        <v>31</v>
      </c>
      <c r="B2" s="9">
        <v>19.393000000000001</v>
      </c>
      <c r="D2" s="24" t="s">
        <v>41</v>
      </c>
      <c r="E2" s="25">
        <f>B2*(1+B4*B7)/(1+B5*B7)</f>
        <v>19.404424258727907</v>
      </c>
    </row>
    <row r="3" spans="1:5">
      <c r="A3" t="s">
        <v>32</v>
      </c>
      <c r="B3" s="9">
        <v>26.9</v>
      </c>
      <c r="D3" s="24" t="s">
        <v>42</v>
      </c>
      <c r="E3" s="25">
        <f>B2*(1+B4*B8)/(1+B5*B8)</f>
        <v>19.417458569878807</v>
      </c>
    </row>
    <row r="4" spans="1:5">
      <c r="A4" t="s">
        <v>34</v>
      </c>
      <c r="B4" s="19">
        <v>3.5400000000000001E-2</v>
      </c>
      <c r="D4" s="24" t="s">
        <v>43</v>
      </c>
      <c r="E4" s="25">
        <f>B3*(1+B4*B8)/(1+B6*B8)</f>
        <v>26.927116394195259</v>
      </c>
    </row>
    <row r="5" spans="1:5">
      <c r="A5" t="s">
        <v>35</v>
      </c>
      <c r="B5" s="19">
        <v>2.0240000000000001E-2</v>
      </c>
      <c r="D5" s="24" t="s">
        <v>44</v>
      </c>
      <c r="E5" s="25">
        <f>B2*(1+B4*B9)/(1+B5*B9)</f>
        <v>19.466129435058601</v>
      </c>
    </row>
    <row r="6" spans="1:5">
      <c r="A6" t="s">
        <v>36</v>
      </c>
      <c r="B6" s="19">
        <v>2.3279999999999999E-2</v>
      </c>
      <c r="D6" s="24" t="s">
        <v>45</v>
      </c>
      <c r="E6" s="25">
        <f>B2*(1+B4*B10)/(1+B5*B10)</f>
        <v>19.538526214707169</v>
      </c>
    </row>
    <row r="7" spans="1:5">
      <c r="A7" t="s">
        <v>37</v>
      </c>
      <c r="B7">
        <f>14/360</f>
        <v>3.888888888888889E-2</v>
      </c>
      <c r="D7" s="24" t="s">
        <v>46</v>
      </c>
      <c r="E7" s="25">
        <f>B3*(1+B4*B10)/(1+B6*B10)</f>
        <v>27.06113834961053</v>
      </c>
    </row>
    <row r="8" spans="1:5">
      <c r="A8" t="s">
        <v>38</v>
      </c>
      <c r="B8">
        <f>30/360</f>
        <v>8.3333333333333329E-2</v>
      </c>
      <c r="D8" s="24" t="s">
        <v>62</v>
      </c>
      <c r="E8" s="25">
        <f>B2*(1+B4*B11)/(1+B5*B11)</f>
        <v>19.681165412059912</v>
      </c>
    </row>
    <row r="9" spans="1:5">
      <c r="A9" t="s">
        <v>39</v>
      </c>
      <c r="B9">
        <f>90/360</f>
        <v>0.25</v>
      </c>
      <c r="D9" s="24" t="s">
        <v>63</v>
      </c>
      <c r="E9" s="25">
        <f>B3*(1+B4*B11)/(1+B6*B11)</f>
        <v>27.218610741927922</v>
      </c>
    </row>
    <row r="10" spans="1:5">
      <c r="A10" t="s">
        <v>40</v>
      </c>
      <c r="B10">
        <f>180/360</f>
        <v>0.5</v>
      </c>
    </row>
    <row r="11" spans="1:5">
      <c r="A11" t="s">
        <v>64</v>
      </c>
      <c r="B11">
        <v>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Opce USD</vt:lpstr>
      <vt:lpstr>Opce EUR</vt:lpstr>
      <vt:lpstr>Sheet2</vt:lpstr>
      <vt:lpstr>Forwardové kontrakty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Kolman</dc:creator>
  <cp:lastModifiedBy>Marek</cp:lastModifiedBy>
  <dcterms:created xsi:type="dcterms:W3CDTF">2013-10-02T07:22:23Z</dcterms:created>
  <dcterms:modified xsi:type="dcterms:W3CDTF">2014-05-29T12:36:08Z</dcterms:modified>
</cp:coreProperties>
</file>