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fuzzy_DEMATEL" sheetId="2" r:id="rId1"/>
    <sheet name="MMDE" sheetId="7" r:id="rId2"/>
    <sheet name="fuzzy_DEMATEL-ANP" sheetId="4" r:id="rId3"/>
    <sheet name="párová srovnání" sheetId="5" r:id="rId4"/>
  </sheets>
  <calcPr calcId="152511"/>
</workbook>
</file>

<file path=xl/calcChain.xml><?xml version="1.0" encoding="utf-8"?>
<calcChain xmlns="http://schemas.openxmlformats.org/spreadsheetml/2006/main">
  <c r="M44" i="4" l="1"/>
  <c r="N44" i="4"/>
  <c r="G75" i="5" l="1"/>
  <c r="G74" i="5"/>
  <c r="G76" i="5" s="1"/>
  <c r="G69" i="5"/>
  <c r="G68" i="5"/>
  <c r="G63" i="5"/>
  <c r="G62" i="5"/>
  <c r="G58" i="5"/>
  <c r="G57" i="5"/>
  <c r="G53" i="5"/>
  <c r="G52" i="5"/>
  <c r="G54" i="5" s="1"/>
  <c r="H48" i="5"/>
  <c r="H47" i="5"/>
  <c r="H46" i="5"/>
  <c r="H42" i="5"/>
  <c r="H41" i="5"/>
  <c r="H40" i="5"/>
  <c r="H36" i="5"/>
  <c r="H35" i="5"/>
  <c r="H34" i="5"/>
  <c r="H30" i="5"/>
  <c r="H29" i="5"/>
  <c r="H28" i="5"/>
  <c r="G24" i="5"/>
  <c r="G23" i="5"/>
  <c r="G19" i="5"/>
  <c r="G18" i="5"/>
  <c r="G14" i="5"/>
  <c r="G13" i="5"/>
  <c r="G9" i="5"/>
  <c r="G8" i="5"/>
  <c r="G4" i="5"/>
  <c r="G3" i="5"/>
  <c r="G10" i="5" l="1"/>
  <c r="H9" i="5" s="1"/>
  <c r="G64" i="5"/>
  <c r="G25" i="5"/>
  <c r="H37" i="5"/>
  <c r="I34" i="5" s="1"/>
  <c r="G5" i="5"/>
  <c r="H3" i="5" s="1"/>
  <c r="H31" i="5"/>
  <c r="I28" i="5" s="1"/>
  <c r="H23" i="5"/>
  <c r="H49" i="5"/>
  <c r="I47" i="5" s="1"/>
  <c r="G20" i="5"/>
  <c r="H19" i="5" s="1"/>
  <c r="H63" i="5"/>
  <c r="I36" i="5"/>
  <c r="H53" i="5"/>
  <c r="H75" i="5"/>
  <c r="G15" i="5"/>
  <c r="H14" i="5" s="1"/>
  <c r="H52" i="5"/>
  <c r="G59" i="5"/>
  <c r="H57" i="5" s="1"/>
  <c r="H43" i="5"/>
  <c r="I42" i="5" s="1"/>
  <c r="H8" i="5"/>
  <c r="H62" i="5"/>
  <c r="G70" i="5"/>
  <c r="H68" i="5" s="1"/>
  <c r="H74" i="5"/>
  <c r="I46" i="5" l="1"/>
  <c r="H4" i="5"/>
  <c r="I35" i="5"/>
  <c r="H13" i="5"/>
  <c r="H18" i="5"/>
  <c r="H24" i="5"/>
  <c r="I30" i="5"/>
  <c r="I48" i="5"/>
  <c r="I29" i="5"/>
  <c r="H58" i="5"/>
  <c r="I40" i="5"/>
  <c r="H69" i="5"/>
  <c r="I41" i="5"/>
  <c r="N344" i="7" l="1"/>
  <c r="N345" i="7"/>
  <c r="N346" i="7"/>
  <c r="C343" i="7"/>
  <c r="C342" i="7"/>
  <c r="C341" i="7"/>
  <c r="N339" i="7"/>
  <c r="C339" i="7"/>
  <c r="N336" i="7"/>
  <c r="N335" i="7"/>
  <c r="N334" i="7"/>
  <c r="N333" i="7"/>
  <c r="N332" i="7"/>
  <c r="N331" i="7"/>
  <c r="N330" i="7"/>
  <c r="N329" i="7"/>
  <c r="N328" i="7"/>
  <c r="N327" i="7"/>
  <c r="N326" i="7"/>
  <c r="N325" i="7"/>
  <c r="N324" i="7"/>
  <c r="N323" i="7"/>
  <c r="N322" i="7"/>
  <c r="Q325" i="7" s="1"/>
  <c r="N321" i="7"/>
  <c r="N317" i="7"/>
  <c r="N316" i="7"/>
  <c r="N315" i="7"/>
  <c r="N314" i="7"/>
  <c r="N313" i="7"/>
  <c r="N312" i="7"/>
  <c r="N311" i="7"/>
  <c r="N310" i="7"/>
  <c r="Q309" i="7" s="1"/>
  <c r="N309" i="7"/>
  <c r="N308" i="7"/>
  <c r="Q307" i="7"/>
  <c r="R307" i="7" s="1"/>
  <c r="S307" i="7" s="1"/>
  <c r="N307" i="7"/>
  <c r="Q306" i="7"/>
  <c r="N306" i="7"/>
  <c r="Q305" i="7"/>
  <c r="R305" i="7" s="1"/>
  <c r="S305" i="7" s="1"/>
  <c r="N305" i="7"/>
  <c r="Q304" i="7"/>
  <c r="R313" i="7" s="1"/>
  <c r="S309" i="7" s="1"/>
  <c r="N304" i="7"/>
  <c r="N303" i="7"/>
  <c r="N298" i="7"/>
  <c r="N297" i="7"/>
  <c r="N296" i="7"/>
  <c r="N295" i="7"/>
  <c r="N294" i="7"/>
  <c r="N293" i="7"/>
  <c r="N292" i="7"/>
  <c r="N291" i="7"/>
  <c r="Q291" i="7" s="1"/>
  <c r="N290" i="7"/>
  <c r="Q289" i="7"/>
  <c r="N289" i="7"/>
  <c r="Q288" i="7"/>
  <c r="N288" i="7"/>
  <c r="Q287" i="7"/>
  <c r="N287" i="7"/>
  <c r="Q286" i="7"/>
  <c r="R295" i="7" s="1"/>
  <c r="S291" i="7" s="1"/>
  <c r="N286" i="7"/>
  <c r="N285" i="7"/>
  <c r="N279" i="7"/>
  <c r="N278" i="7"/>
  <c r="N277" i="7"/>
  <c r="N276" i="7"/>
  <c r="N275" i="7"/>
  <c r="N274" i="7"/>
  <c r="N273" i="7"/>
  <c r="N272" i="7"/>
  <c r="N271" i="7"/>
  <c r="N270" i="7"/>
  <c r="N269" i="7"/>
  <c r="N268" i="7"/>
  <c r="Q271" i="7" s="1"/>
  <c r="N267" i="7"/>
  <c r="N260" i="7"/>
  <c r="N259" i="7"/>
  <c r="N258" i="7"/>
  <c r="N257" i="7"/>
  <c r="N256" i="7"/>
  <c r="N255" i="7"/>
  <c r="N254" i="7"/>
  <c r="N253" i="7"/>
  <c r="N252" i="7"/>
  <c r="N251" i="7"/>
  <c r="N250" i="7"/>
  <c r="N249" i="7"/>
  <c r="Q253" i="7" s="1"/>
  <c r="N241" i="7"/>
  <c r="N240" i="7"/>
  <c r="N239" i="7"/>
  <c r="N238" i="7"/>
  <c r="Q237" i="7"/>
  <c r="N237" i="7"/>
  <c r="N236" i="7"/>
  <c r="N235" i="7"/>
  <c r="N234" i="7"/>
  <c r="N233" i="7"/>
  <c r="N232" i="7"/>
  <c r="N231" i="7"/>
  <c r="Q234" i="7" s="1"/>
  <c r="R234" i="7" s="1"/>
  <c r="S234" i="7" s="1"/>
  <c r="N222" i="7"/>
  <c r="N221" i="7"/>
  <c r="N220" i="7"/>
  <c r="N219" i="7"/>
  <c r="N218" i="7"/>
  <c r="N217" i="7"/>
  <c r="N216" i="7"/>
  <c r="N215" i="7"/>
  <c r="N214" i="7"/>
  <c r="N213" i="7"/>
  <c r="Q219" i="7" s="1"/>
  <c r="N203" i="7"/>
  <c r="N202" i="7"/>
  <c r="N201" i="7"/>
  <c r="N200" i="7"/>
  <c r="N199" i="7"/>
  <c r="N198" i="7"/>
  <c r="N197" i="7"/>
  <c r="N196" i="7"/>
  <c r="Q196" i="7" s="1"/>
  <c r="N195" i="7"/>
  <c r="Q198" i="7" s="1"/>
  <c r="N184" i="7"/>
  <c r="N183" i="7"/>
  <c r="N182" i="7"/>
  <c r="N181" i="7"/>
  <c r="N180" i="7"/>
  <c r="N179" i="7"/>
  <c r="N178" i="7"/>
  <c r="Q181" i="7" s="1"/>
  <c r="R181" i="7" s="1"/>
  <c r="S181" i="7" s="1"/>
  <c r="N177" i="7"/>
  <c r="Q183" i="7" s="1"/>
  <c r="N165" i="7"/>
  <c r="N164" i="7"/>
  <c r="Q163" i="7"/>
  <c r="N163" i="7"/>
  <c r="Q162" i="7"/>
  <c r="R162" i="7" s="1"/>
  <c r="S162" i="7" s="1"/>
  <c r="N162" i="7"/>
  <c r="Q161" i="7"/>
  <c r="R161" i="7" s="1"/>
  <c r="S161" i="7" s="1"/>
  <c r="N161" i="7"/>
  <c r="Q160" i="7"/>
  <c r="N160" i="7"/>
  <c r="N159" i="7"/>
  <c r="Q165" i="7" s="1"/>
  <c r="N146" i="7"/>
  <c r="Q145" i="7"/>
  <c r="N145" i="7"/>
  <c r="Q144" i="7"/>
  <c r="R144" i="7" s="1"/>
  <c r="S144" i="7" s="1"/>
  <c r="N144" i="7"/>
  <c r="Q143" i="7"/>
  <c r="N143" i="7"/>
  <c r="Q142" i="7"/>
  <c r="N142" i="7"/>
  <c r="N141" i="7"/>
  <c r="Q147" i="7" s="1"/>
  <c r="N127" i="7"/>
  <c r="N126" i="7"/>
  <c r="N125" i="7"/>
  <c r="N124" i="7"/>
  <c r="Q126" i="7" s="1"/>
  <c r="N123" i="7"/>
  <c r="Q129" i="7" s="1"/>
  <c r="N108" i="7"/>
  <c r="N107" i="7"/>
  <c r="Q109" i="7" s="1"/>
  <c r="N106" i="7"/>
  <c r="Q111" i="7" s="1"/>
  <c r="N105" i="7"/>
  <c r="Q108" i="7" s="1"/>
  <c r="R108" i="7" s="1"/>
  <c r="S108" i="7" s="1"/>
  <c r="N89" i="7"/>
  <c r="N88" i="7"/>
  <c r="N87" i="7"/>
  <c r="Q89" i="7" s="1"/>
  <c r="Q72" i="7"/>
  <c r="N70" i="7"/>
  <c r="N69" i="7"/>
  <c r="Q73" i="7" s="1"/>
  <c r="Q54" i="7"/>
  <c r="N51" i="7"/>
  <c r="Q57" i="7" s="1"/>
  <c r="C336" i="7"/>
  <c r="C335" i="7"/>
  <c r="C334" i="7"/>
  <c r="C333" i="7"/>
  <c r="C332" i="7"/>
  <c r="C331" i="7"/>
  <c r="C330" i="7"/>
  <c r="C329" i="7"/>
  <c r="C328" i="7"/>
  <c r="C327" i="7"/>
  <c r="F325" i="7" s="1"/>
  <c r="C326" i="7"/>
  <c r="C325" i="7"/>
  <c r="F324" i="7"/>
  <c r="C324" i="7"/>
  <c r="C323" i="7"/>
  <c r="F322" i="7"/>
  <c r="C322" i="7"/>
  <c r="C321" i="7"/>
  <c r="C146" i="7"/>
  <c r="C317" i="7"/>
  <c r="C316" i="7"/>
  <c r="C315" i="7"/>
  <c r="C314" i="7"/>
  <c r="C313" i="7"/>
  <c r="C312" i="7"/>
  <c r="C311" i="7"/>
  <c r="C310" i="7"/>
  <c r="C309" i="7"/>
  <c r="C308" i="7"/>
  <c r="C307" i="7"/>
  <c r="C306" i="7"/>
  <c r="C305" i="7"/>
  <c r="C304" i="7"/>
  <c r="F307" i="7" s="1"/>
  <c r="C303" i="7"/>
  <c r="C298" i="7"/>
  <c r="C297" i="7"/>
  <c r="C296" i="7"/>
  <c r="C295" i="7"/>
  <c r="C294" i="7"/>
  <c r="C293" i="7"/>
  <c r="C292" i="7"/>
  <c r="C291" i="7"/>
  <c r="F287" i="7" s="1"/>
  <c r="C290" i="7"/>
  <c r="C289" i="7"/>
  <c r="F288" i="7"/>
  <c r="C288" i="7"/>
  <c r="C287" i="7"/>
  <c r="F286" i="7"/>
  <c r="C286" i="7"/>
  <c r="C285" i="7"/>
  <c r="C279" i="7"/>
  <c r="C278" i="7"/>
  <c r="C277" i="7"/>
  <c r="C276" i="7"/>
  <c r="C275" i="7"/>
  <c r="C274" i="7"/>
  <c r="C273" i="7"/>
  <c r="C272" i="7"/>
  <c r="C271" i="7"/>
  <c r="C270" i="7"/>
  <c r="C269" i="7"/>
  <c r="C268" i="7"/>
  <c r="F271" i="7" s="1"/>
  <c r="C267" i="7"/>
  <c r="C260" i="7"/>
  <c r="C259" i="7"/>
  <c r="C258" i="7"/>
  <c r="C257" i="7"/>
  <c r="C256" i="7"/>
  <c r="C255" i="7"/>
  <c r="F253" i="7" s="1"/>
  <c r="C254" i="7"/>
  <c r="C253" i="7"/>
  <c r="F252" i="7"/>
  <c r="C252" i="7"/>
  <c r="F251" i="7"/>
  <c r="C251" i="7"/>
  <c r="F250" i="7"/>
  <c r="C250" i="7"/>
  <c r="C249" i="7"/>
  <c r="F232" i="7"/>
  <c r="C241" i="7"/>
  <c r="C240" i="7"/>
  <c r="C239" i="7"/>
  <c r="C238" i="7"/>
  <c r="C237" i="7"/>
  <c r="F235" i="7" s="1"/>
  <c r="C236" i="7"/>
  <c r="C235" i="7"/>
  <c r="C234" i="7"/>
  <c r="C233" i="7"/>
  <c r="C232" i="7"/>
  <c r="C231" i="7"/>
  <c r="C222" i="7"/>
  <c r="C221" i="7"/>
  <c r="C220" i="7"/>
  <c r="C219" i="7"/>
  <c r="F215" i="7" s="1"/>
  <c r="C218" i="7"/>
  <c r="C217" i="7"/>
  <c r="C216" i="7"/>
  <c r="C215" i="7"/>
  <c r="F217" i="7" s="1"/>
  <c r="F214" i="7"/>
  <c r="C214" i="7"/>
  <c r="C213" i="7"/>
  <c r="C203" i="7"/>
  <c r="C202" i="7"/>
  <c r="C201" i="7"/>
  <c r="C200" i="7"/>
  <c r="C199" i="7"/>
  <c r="C198" i="7"/>
  <c r="C197" i="7"/>
  <c r="C196" i="7"/>
  <c r="C195" i="7"/>
  <c r="F199" i="7" s="1"/>
  <c r="C184" i="7"/>
  <c r="C183" i="7"/>
  <c r="C182" i="7"/>
  <c r="C181" i="7"/>
  <c r="F180" i="7"/>
  <c r="C180" i="7"/>
  <c r="C179" i="7"/>
  <c r="F179" i="7" s="1"/>
  <c r="G179" i="7" s="1"/>
  <c r="H179" i="7" s="1"/>
  <c r="F178" i="7"/>
  <c r="C178" i="7"/>
  <c r="C177" i="7"/>
  <c r="F183" i="7" s="1"/>
  <c r="C165" i="7"/>
  <c r="F161" i="7" s="1"/>
  <c r="C164" i="7"/>
  <c r="C163" i="7"/>
  <c r="F162" i="7"/>
  <c r="C162" i="7"/>
  <c r="C161" i="7"/>
  <c r="F160" i="7"/>
  <c r="C160" i="7"/>
  <c r="C159" i="7"/>
  <c r="C145" i="7"/>
  <c r="C144" i="7"/>
  <c r="F143" i="7"/>
  <c r="C143" i="7"/>
  <c r="C142" i="7"/>
  <c r="C141" i="7"/>
  <c r="C127" i="7"/>
  <c r="C126" i="7"/>
  <c r="C125" i="7"/>
  <c r="C124" i="7"/>
  <c r="F125" i="7" s="1"/>
  <c r="C123" i="7"/>
  <c r="F127" i="7" s="1"/>
  <c r="F108" i="7"/>
  <c r="C108" i="7"/>
  <c r="C107" i="7"/>
  <c r="F106" i="7"/>
  <c r="C106" i="7"/>
  <c r="C105" i="7"/>
  <c r="F109" i="7" s="1"/>
  <c r="F91" i="7"/>
  <c r="G91" i="7" s="1"/>
  <c r="H91" i="7" s="1"/>
  <c r="F90" i="7"/>
  <c r="F89" i="7"/>
  <c r="G89" i="7" s="1"/>
  <c r="H89" i="7" s="1"/>
  <c r="C89" i="7"/>
  <c r="F93" i="7" s="1"/>
  <c r="F88" i="7"/>
  <c r="C88" i="7"/>
  <c r="C87" i="7"/>
  <c r="F75" i="7"/>
  <c r="F73" i="7"/>
  <c r="F72" i="7"/>
  <c r="F71" i="7"/>
  <c r="F70" i="7"/>
  <c r="G79" i="7" s="1"/>
  <c r="H75" i="7" s="1"/>
  <c r="C70" i="7"/>
  <c r="C69" i="7"/>
  <c r="C51" i="7"/>
  <c r="N47" i="7"/>
  <c r="C47" i="7"/>
  <c r="R109" i="7" l="1"/>
  <c r="S109" i="7" s="1"/>
  <c r="R287" i="7"/>
  <c r="S287" i="7" s="1"/>
  <c r="R142" i="7"/>
  <c r="S142" i="7" s="1"/>
  <c r="S146" i="7" s="1"/>
  <c r="R163" i="7"/>
  <c r="S163" i="7" s="1"/>
  <c r="R89" i="7"/>
  <c r="S89" i="7" s="1"/>
  <c r="R126" i="7"/>
  <c r="S126" i="7" s="1"/>
  <c r="R143" i="7"/>
  <c r="S143" i="7" s="1"/>
  <c r="R160" i="7"/>
  <c r="S160" i="7" s="1"/>
  <c r="S164" i="7" s="1"/>
  <c r="R54" i="7"/>
  <c r="S54" i="7" s="1"/>
  <c r="R145" i="7"/>
  <c r="S145" i="7" s="1"/>
  <c r="R72" i="7"/>
  <c r="S72" i="7" s="1"/>
  <c r="R288" i="7"/>
  <c r="S288" i="7" s="1"/>
  <c r="R289" i="7"/>
  <c r="S289" i="7" s="1"/>
  <c r="R306" i="7"/>
  <c r="S306" i="7" s="1"/>
  <c r="Q313" i="7"/>
  <c r="T313" i="7" s="1"/>
  <c r="Q93" i="7"/>
  <c r="R151" i="7"/>
  <c r="S147" i="7" s="1"/>
  <c r="Q151" i="7" s="1"/>
  <c r="T151" i="7" s="1"/>
  <c r="Q71" i="7"/>
  <c r="Q90" i="7"/>
  <c r="R90" i="7" s="1"/>
  <c r="S90" i="7" s="1"/>
  <c r="Q125" i="7"/>
  <c r="R125" i="7" s="1"/>
  <c r="S125" i="7" s="1"/>
  <c r="Q127" i="7"/>
  <c r="R127" i="7" s="1"/>
  <c r="S127" i="7" s="1"/>
  <c r="R169" i="7"/>
  <c r="S165" i="7" s="1"/>
  <c r="Q169" i="7" s="1"/>
  <c r="T169" i="7" s="1"/>
  <c r="Q179" i="7"/>
  <c r="R179" i="7" s="1"/>
  <c r="S179" i="7" s="1"/>
  <c r="Q201" i="7"/>
  <c r="R198" i="7" s="1"/>
  <c r="S198" i="7" s="1"/>
  <c r="Q268" i="7"/>
  <c r="Q270" i="7"/>
  <c r="R286" i="7"/>
  <c r="S286" i="7" s="1"/>
  <c r="S290" i="7" s="1"/>
  <c r="Q295" i="7" s="1"/>
  <c r="T295" i="7" s="1"/>
  <c r="R304" i="7"/>
  <c r="S304" i="7" s="1"/>
  <c r="S308" i="7" s="1"/>
  <c r="Q322" i="7"/>
  <c r="Q324" i="7"/>
  <c r="R324" i="7" s="1"/>
  <c r="S324" i="7" s="1"/>
  <c r="Q88" i="7"/>
  <c r="Q214" i="7"/>
  <c r="Q216" i="7"/>
  <c r="R216" i="7" s="1"/>
  <c r="S216" i="7" s="1"/>
  <c r="Q233" i="7"/>
  <c r="R233" i="7" s="1"/>
  <c r="S233" i="7" s="1"/>
  <c r="Q235" i="7"/>
  <c r="R235" i="7" s="1"/>
  <c r="S235" i="7" s="1"/>
  <c r="Q52" i="7"/>
  <c r="Q55" i="7"/>
  <c r="R55" i="7" s="1"/>
  <c r="S55" i="7" s="1"/>
  <c r="Q75" i="7"/>
  <c r="R73" i="7" s="1"/>
  <c r="S73" i="7" s="1"/>
  <c r="Q107" i="7"/>
  <c r="R107" i="7" s="1"/>
  <c r="S107" i="7" s="1"/>
  <c r="Q197" i="7"/>
  <c r="R197" i="7" s="1"/>
  <c r="S197" i="7" s="1"/>
  <c r="Q199" i="7"/>
  <c r="R199" i="7" s="1"/>
  <c r="S199" i="7" s="1"/>
  <c r="Q250" i="7"/>
  <c r="Q252" i="7"/>
  <c r="Q273" i="7"/>
  <c r="R271" i="7" s="1"/>
  <c r="S271" i="7" s="1"/>
  <c r="Q327" i="7"/>
  <c r="R325" i="7" s="1"/>
  <c r="S325" i="7" s="1"/>
  <c r="Q91" i="7"/>
  <c r="R91" i="7" s="1"/>
  <c r="S91" i="7" s="1"/>
  <c r="Q53" i="7"/>
  <c r="R53" i="7" s="1"/>
  <c r="S53" i="7" s="1"/>
  <c r="Q124" i="7"/>
  <c r="Q178" i="7"/>
  <c r="Q180" i="7"/>
  <c r="R180" i="7" s="1"/>
  <c r="S180" i="7" s="1"/>
  <c r="Q255" i="7"/>
  <c r="R253" i="7" s="1"/>
  <c r="S253" i="7" s="1"/>
  <c r="Q269" i="7"/>
  <c r="R269" i="7" s="1"/>
  <c r="S269" i="7" s="1"/>
  <c r="Q323" i="7"/>
  <c r="R323" i="7" s="1"/>
  <c r="S323" i="7" s="1"/>
  <c r="Q70" i="7"/>
  <c r="Q215" i="7"/>
  <c r="R215" i="7" s="1"/>
  <c r="S215" i="7" s="1"/>
  <c r="Q217" i="7"/>
  <c r="R217" i="7" s="1"/>
  <c r="S217" i="7" s="1"/>
  <c r="Q232" i="7"/>
  <c r="Q106" i="7"/>
  <c r="Q251" i="7"/>
  <c r="R251" i="7" s="1"/>
  <c r="S251" i="7" s="1"/>
  <c r="G322" i="7"/>
  <c r="H322" i="7" s="1"/>
  <c r="G331" i="7"/>
  <c r="H327" i="7" s="1"/>
  <c r="F327" i="7"/>
  <c r="G324" i="7" s="1"/>
  <c r="H324" i="7" s="1"/>
  <c r="F323" i="7"/>
  <c r="G323" i="7" s="1"/>
  <c r="H323" i="7" s="1"/>
  <c r="G178" i="7"/>
  <c r="H178" i="7" s="1"/>
  <c r="G180" i="7"/>
  <c r="H180" i="7" s="1"/>
  <c r="F145" i="7"/>
  <c r="G71" i="7"/>
  <c r="H71" i="7" s="1"/>
  <c r="G72" i="7"/>
  <c r="H72" i="7" s="1"/>
  <c r="G73" i="7"/>
  <c r="H73" i="7" s="1"/>
  <c r="F304" i="7"/>
  <c r="F306" i="7"/>
  <c r="F309" i="7"/>
  <c r="G307" i="7" s="1"/>
  <c r="H307" i="7" s="1"/>
  <c r="F305" i="7"/>
  <c r="G305" i="7" s="1"/>
  <c r="H305" i="7" s="1"/>
  <c r="F291" i="7"/>
  <c r="G288" i="7" s="1"/>
  <c r="H288" i="7" s="1"/>
  <c r="F289" i="7"/>
  <c r="G289" i="7" s="1"/>
  <c r="H289" i="7" s="1"/>
  <c r="F273" i="7"/>
  <c r="G271" i="7" s="1"/>
  <c r="H271" i="7" s="1"/>
  <c r="F270" i="7"/>
  <c r="G270" i="7" s="1"/>
  <c r="H270" i="7" s="1"/>
  <c r="F268" i="7"/>
  <c r="F269" i="7"/>
  <c r="G269" i="7" s="1"/>
  <c r="H269" i="7" s="1"/>
  <c r="G259" i="7"/>
  <c r="H255" i="7" s="1"/>
  <c r="F255" i="7"/>
  <c r="G251" i="7" s="1"/>
  <c r="H251" i="7" s="1"/>
  <c r="F234" i="7"/>
  <c r="F237" i="7"/>
  <c r="G235" i="7" s="1"/>
  <c r="H235" i="7" s="1"/>
  <c r="F233" i="7"/>
  <c r="F216" i="7"/>
  <c r="G223" i="7"/>
  <c r="H219" i="7" s="1"/>
  <c r="F219" i="7"/>
  <c r="G215" i="7" s="1"/>
  <c r="H215" i="7" s="1"/>
  <c r="F196" i="7"/>
  <c r="F198" i="7"/>
  <c r="F201" i="7"/>
  <c r="G199" i="7" s="1"/>
  <c r="H199" i="7" s="1"/>
  <c r="F197" i="7"/>
  <c r="G187" i="7"/>
  <c r="H183" i="7" s="1"/>
  <c r="F181" i="7"/>
  <c r="G181" i="7" s="1"/>
  <c r="H181" i="7" s="1"/>
  <c r="H182" i="7" s="1"/>
  <c r="F163" i="7"/>
  <c r="G169" i="7"/>
  <c r="H165" i="7" s="1"/>
  <c r="F165" i="7"/>
  <c r="G162" i="7" s="1"/>
  <c r="H162" i="7" s="1"/>
  <c r="F147" i="7"/>
  <c r="F142" i="7"/>
  <c r="F144" i="7"/>
  <c r="F126" i="7"/>
  <c r="G126" i="7" s="1"/>
  <c r="H126" i="7" s="1"/>
  <c r="F129" i="7"/>
  <c r="G127" i="7" s="1"/>
  <c r="H127" i="7" s="1"/>
  <c r="F124" i="7"/>
  <c r="F111" i="7"/>
  <c r="G106" i="7" s="1"/>
  <c r="H106" i="7" s="1"/>
  <c r="F107" i="7"/>
  <c r="G107" i="7" s="1"/>
  <c r="H107" i="7" s="1"/>
  <c r="G90" i="7"/>
  <c r="H90" i="7" s="1"/>
  <c r="G88" i="7"/>
  <c r="H88" i="7" s="1"/>
  <c r="G97" i="7"/>
  <c r="H93" i="7" s="1"/>
  <c r="G70" i="7"/>
  <c r="H70" i="7" s="1"/>
  <c r="F54" i="7"/>
  <c r="F55" i="7"/>
  <c r="G55" i="7" s="1"/>
  <c r="H55" i="7" s="1"/>
  <c r="F53" i="7"/>
  <c r="G53" i="7" s="1"/>
  <c r="H53" i="7" s="1"/>
  <c r="F57" i="7"/>
  <c r="F52" i="7"/>
  <c r="L50" i="4"/>
  <c r="K50" i="4"/>
  <c r="J50" i="4"/>
  <c r="I50" i="4"/>
  <c r="H50" i="4"/>
  <c r="G50" i="4"/>
  <c r="F50" i="4"/>
  <c r="E50" i="4"/>
  <c r="D50" i="4"/>
  <c r="L49" i="4"/>
  <c r="K49" i="4"/>
  <c r="J49" i="4"/>
  <c r="I49" i="4"/>
  <c r="H49" i="4"/>
  <c r="G49" i="4"/>
  <c r="F49" i="4"/>
  <c r="E49" i="4"/>
  <c r="D49" i="4"/>
  <c r="N48" i="4"/>
  <c r="M48" i="4"/>
  <c r="L48" i="4"/>
  <c r="K48" i="4"/>
  <c r="J48" i="4"/>
  <c r="I48" i="4"/>
  <c r="H48" i="4"/>
  <c r="G48" i="4"/>
  <c r="F48" i="4"/>
  <c r="E48" i="4"/>
  <c r="D48" i="4"/>
  <c r="N47" i="4"/>
  <c r="M47" i="4"/>
  <c r="L47" i="4"/>
  <c r="K47" i="4"/>
  <c r="J47" i="4"/>
  <c r="I47" i="4"/>
  <c r="H47" i="4"/>
  <c r="G47" i="4"/>
  <c r="F47" i="4"/>
  <c r="E47" i="4"/>
  <c r="D47" i="4"/>
  <c r="N46" i="4"/>
  <c r="M46" i="4"/>
  <c r="L46" i="4"/>
  <c r="K46" i="4"/>
  <c r="J46" i="4"/>
  <c r="I46" i="4"/>
  <c r="H46" i="4"/>
  <c r="G46" i="4"/>
  <c r="F46" i="4"/>
  <c r="E46" i="4"/>
  <c r="D46" i="4"/>
  <c r="N45" i="4"/>
  <c r="M45" i="4"/>
  <c r="L45" i="4"/>
  <c r="K45" i="4"/>
  <c r="J45" i="4"/>
  <c r="L44" i="4"/>
  <c r="K44" i="4"/>
  <c r="J44" i="4"/>
  <c r="L43" i="4"/>
  <c r="K43" i="4"/>
  <c r="J43" i="4"/>
  <c r="L42" i="4"/>
  <c r="K42" i="4"/>
  <c r="J42" i="4"/>
  <c r="L41" i="4"/>
  <c r="K41" i="4"/>
  <c r="J41" i="4"/>
  <c r="L40" i="4"/>
  <c r="K40" i="4"/>
  <c r="J40" i="4"/>
  <c r="U26" i="4"/>
  <c r="Q32" i="4" s="1"/>
  <c r="U25" i="4"/>
  <c r="T31" i="4" s="1"/>
  <c r="U24" i="4"/>
  <c r="Q30" i="4" s="1"/>
  <c r="U23" i="4"/>
  <c r="S29" i="4" l="1"/>
  <c r="T29" i="4"/>
  <c r="Q29" i="4"/>
  <c r="R29" i="4"/>
  <c r="S31" i="4"/>
  <c r="R32" i="4"/>
  <c r="R97" i="7"/>
  <c r="S93" i="7" s="1"/>
  <c r="Q97" i="7" s="1"/>
  <c r="T97" i="7" s="1"/>
  <c r="R88" i="7"/>
  <c r="S88" i="7" s="1"/>
  <c r="S92" i="7" s="1"/>
  <c r="R124" i="7"/>
  <c r="S124" i="7" s="1"/>
  <c r="S128" i="7" s="1"/>
  <c r="R133" i="7"/>
  <c r="S129" i="7" s="1"/>
  <c r="Q133" i="7" s="1"/>
  <c r="T133" i="7" s="1"/>
  <c r="R214" i="7"/>
  <c r="S214" i="7" s="1"/>
  <c r="S218" i="7" s="1"/>
  <c r="R223" i="7"/>
  <c r="S219" i="7" s="1"/>
  <c r="Q223" i="7" s="1"/>
  <c r="T223" i="7" s="1"/>
  <c r="R70" i="7"/>
  <c r="S70" i="7" s="1"/>
  <c r="R79" i="7"/>
  <c r="S75" i="7" s="1"/>
  <c r="R331" i="7"/>
  <c r="S327" i="7" s="1"/>
  <c r="Q331" i="7" s="1"/>
  <c r="T331" i="7" s="1"/>
  <c r="R322" i="7"/>
  <c r="S322" i="7" s="1"/>
  <c r="S326" i="7" s="1"/>
  <c r="R205" i="7"/>
  <c r="S201" i="7" s="1"/>
  <c r="R52" i="7"/>
  <c r="S52" i="7" s="1"/>
  <c r="S56" i="7" s="1"/>
  <c r="R61" i="7"/>
  <c r="S57" i="7" s="1"/>
  <c r="R196" i="7"/>
  <c r="S196" i="7" s="1"/>
  <c r="S200" i="7" s="1"/>
  <c r="R252" i="7"/>
  <c r="S252" i="7" s="1"/>
  <c r="R106" i="7"/>
  <c r="S106" i="7" s="1"/>
  <c r="S110" i="7" s="1"/>
  <c r="R115" i="7"/>
  <c r="S111" i="7" s="1"/>
  <c r="Q115" i="7" s="1"/>
  <c r="T115" i="7" s="1"/>
  <c r="R250" i="7"/>
  <c r="S250" i="7" s="1"/>
  <c r="S254" i="7" s="1"/>
  <c r="R259" i="7"/>
  <c r="S255" i="7" s="1"/>
  <c r="Q259" i="7" s="1"/>
  <c r="T259" i="7" s="1"/>
  <c r="R270" i="7"/>
  <c r="S270" i="7" s="1"/>
  <c r="R71" i="7"/>
  <c r="S71" i="7" s="1"/>
  <c r="R241" i="7"/>
  <c r="S237" i="7" s="1"/>
  <c r="Q241" i="7" s="1"/>
  <c r="T241" i="7" s="1"/>
  <c r="R232" i="7"/>
  <c r="S232" i="7" s="1"/>
  <c r="S236" i="7" s="1"/>
  <c r="R178" i="7"/>
  <c r="S178" i="7" s="1"/>
  <c r="S182" i="7" s="1"/>
  <c r="R187" i="7"/>
  <c r="S183" i="7" s="1"/>
  <c r="Q187" i="7" s="1"/>
  <c r="T187" i="7" s="1"/>
  <c r="R277" i="7"/>
  <c r="S273" i="7" s="1"/>
  <c r="R268" i="7"/>
  <c r="S268" i="7" s="1"/>
  <c r="S272" i="7" s="1"/>
  <c r="H326" i="7"/>
  <c r="F331" i="7" s="1"/>
  <c r="I331" i="7" s="1"/>
  <c r="G325" i="7"/>
  <c r="H325" i="7" s="1"/>
  <c r="G295" i="7"/>
  <c r="H291" i="7" s="1"/>
  <c r="G287" i="7"/>
  <c r="H287" i="7" s="1"/>
  <c r="G286" i="7"/>
  <c r="H286" i="7" s="1"/>
  <c r="H290" i="7" s="1"/>
  <c r="F295" i="7" s="1"/>
  <c r="I295" i="7" s="1"/>
  <c r="G232" i="7"/>
  <c r="H232" i="7" s="1"/>
  <c r="H236" i="7" s="1"/>
  <c r="G233" i="7"/>
  <c r="H233" i="7" s="1"/>
  <c r="G234" i="7"/>
  <c r="H234" i="7" s="1"/>
  <c r="G197" i="7"/>
  <c r="H197" i="7" s="1"/>
  <c r="G163" i="7"/>
  <c r="H163" i="7" s="1"/>
  <c r="G145" i="7"/>
  <c r="H145" i="7" s="1"/>
  <c r="G144" i="7"/>
  <c r="H144" i="7" s="1"/>
  <c r="H92" i="7"/>
  <c r="F97" i="7" s="1"/>
  <c r="I97" i="7" s="1"/>
  <c r="H74" i="7"/>
  <c r="F79" i="7" s="1"/>
  <c r="I79" i="7" s="1"/>
  <c r="G306" i="7"/>
  <c r="H306" i="7" s="1"/>
  <c r="G304" i="7"/>
  <c r="H304" i="7" s="1"/>
  <c r="H308" i="7" s="1"/>
  <c r="G313" i="7"/>
  <c r="H309" i="7" s="1"/>
  <c r="F313" i="7" s="1"/>
  <c r="I313" i="7" s="1"/>
  <c r="G268" i="7"/>
  <c r="H268" i="7" s="1"/>
  <c r="H272" i="7" s="1"/>
  <c r="G277" i="7"/>
  <c r="H273" i="7" s="1"/>
  <c r="F277" i="7" s="1"/>
  <c r="I277" i="7" s="1"/>
  <c r="G250" i="7"/>
  <c r="H250" i="7" s="1"/>
  <c r="G253" i="7"/>
  <c r="H253" i="7" s="1"/>
  <c r="G252" i="7"/>
  <c r="H252" i="7" s="1"/>
  <c r="G241" i="7"/>
  <c r="H237" i="7" s="1"/>
  <c r="G216" i="7"/>
  <c r="H216" i="7" s="1"/>
  <c r="G217" i="7"/>
  <c r="H217" i="7" s="1"/>
  <c r="G214" i="7"/>
  <c r="H214" i="7" s="1"/>
  <c r="H218" i="7" s="1"/>
  <c r="F223" i="7" s="1"/>
  <c r="I223" i="7" s="1"/>
  <c r="G198" i="7"/>
  <c r="H198" i="7" s="1"/>
  <c r="G196" i="7"/>
  <c r="H196" i="7" s="1"/>
  <c r="G205" i="7"/>
  <c r="H201" i="7" s="1"/>
  <c r="F187" i="7"/>
  <c r="I187" i="7" s="1"/>
  <c r="G161" i="7"/>
  <c r="H161" i="7" s="1"/>
  <c r="G160" i="7"/>
  <c r="H160" i="7" s="1"/>
  <c r="H164" i="7" s="1"/>
  <c r="F169" i="7" s="1"/>
  <c r="I169" i="7" s="1"/>
  <c r="G142" i="7"/>
  <c r="H142" i="7" s="1"/>
  <c r="G151" i="7"/>
  <c r="H147" i="7" s="1"/>
  <c r="G143" i="7"/>
  <c r="H143" i="7" s="1"/>
  <c r="G125" i="7"/>
  <c r="H125" i="7" s="1"/>
  <c r="G124" i="7"/>
  <c r="H124" i="7" s="1"/>
  <c r="H128" i="7" s="1"/>
  <c r="G133" i="7"/>
  <c r="H129" i="7" s="1"/>
  <c r="F133" i="7" s="1"/>
  <c r="I133" i="7" s="1"/>
  <c r="G115" i="7"/>
  <c r="H111" i="7" s="1"/>
  <c r="G109" i="7"/>
  <c r="H109" i="7" s="1"/>
  <c r="G108" i="7"/>
  <c r="H108" i="7" s="1"/>
  <c r="H110" i="7" s="1"/>
  <c r="G54" i="7"/>
  <c r="H54" i="7" s="1"/>
  <c r="G52" i="7"/>
  <c r="H52" i="7" s="1"/>
  <c r="G61" i="7"/>
  <c r="H57" i="7" s="1"/>
  <c r="S32" i="4"/>
  <c r="R30" i="4"/>
  <c r="T32" i="4"/>
  <c r="S30" i="4"/>
  <c r="T30" i="4"/>
  <c r="Q31" i="4"/>
  <c r="R31" i="4"/>
  <c r="Q79" i="7" l="1"/>
  <c r="T79" i="7" s="1"/>
  <c r="S74" i="7"/>
  <c r="Q61" i="7"/>
  <c r="T61" i="7" s="1"/>
  <c r="Q205" i="7"/>
  <c r="T205" i="7" s="1"/>
  <c r="Q277" i="7"/>
  <c r="T277" i="7" s="1"/>
  <c r="F241" i="7"/>
  <c r="I241" i="7" s="1"/>
  <c r="F151" i="7"/>
  <c r="I151" i="7" s="1"/>
  <c r="H146" i="7"/>
  <c r="H254" i="7"/>
  <c r="F259" i="7" s="1"/>
  <c r="I259" i="7" s="1"/>
  <c r="H200" i="7"/>
  <c r="F205" i="7" s="1"/>
  <c r="I205" i="7" s="1"/>
  <c r="F115" i="7"/>
  <c r="I115" i="7" s="1"/>
  <c r="H56" i="7"/>
  <c r="F61" i="7" s="1"/>
  <c r="I61" i="7" s="1"/>
  <c r="D185" i="2" l="1"/>
  <c r="G183" i="2"/>
  <c r="G182" i="2"/>
  <c r="G181" i="2"/>
  <c r="G180" i="2"/>
  <c r="F183" i="2"/>
  <c r="F182" i="2"/>
  <c r="F181" i="2"/>
  <c r="F180" i="2"/>
  <c r="E183" i="2"/>
  <c r="E182" i="2"/>
  <c r="E181" i="2"/>
  <c r="E180" i="2"/>
  <c r="M176" i="2"/>
  <c r="M177" i="2" s="1"/>
  <c r="M175" i="2"/>
  <c r="J177" i="2"/>
  <c r="J176" i="2"/>
  <c r="J175" i="2"/>
  <c r="G176" i="2"/>
  <c r="G177" i="2" s="1"/>
  <c r="G175" i="2"/>
  <c r="D183" i="2"/>
  <c r="D182" i="2"/>
  <c r="D181" i="2"/>
  <c r="D180" i="2"/>
  <c r="D176" i="2"/>
  <c r="D177" i="2" s="1"/>
  <c r="D175" i="2"/>
  <c r="L71" i="2" l="1"/>
  <c r="K71" i="2"/>
  <c r="J71" i="2"/>
  <c r="I71" i="2"/>
  <c r="H71" i="2"/>
  <c r="G71" i="2"/>
  <c r="F71" i="2"/>
  <c r="E71" i="2"/>
  <c r="D71" i="2"/>
  <c r="O70" i="2"/>
  <c r="N70" i="2"/>
  <c r="M70" i="2"/>
  <c r="I70" i="2"/>
  <c r="H70" i="2"/>
  <c r="G70" i="2"/>
  <c r="F70" i="2"/>
  <c r="E70" i="2"/>
  <c r="D70" i="2"/>
  <c r="O69" i="2"/>
  <c r="N69" i="2"/>
  <c r="M69" i="2"/>
  <c r="L69" i="2"/>
  <c r="K69" i="2"/>
  <c r="J69" i="2"/>
  <c r="F69" i="2"/>
  <c r="E69" i="2"/>
  <c r="D69" i="2"/>
  <c r="O68" i="2"/>
  <c r="N68" i="2"/>
  <c r="M68" i="2"/>
  <c r="L68" i="2"/>
  <c r="K68" i="2"/>
  <c r="J68" i="2"/>
  <c r="I68" i="2"/>
  <c r="H68" i="2"/>
  <c r="G68" i="2"/>
  <c r="L65" i="2"/>
  <c r="K65" i="2"/>
  <c r="J65" i="2"/>
  <c r="I65" i="2"/>
  <c r="H65" i="2"/>
  <c r="G65" i="2"/>
  <c r="F65" i="2"/>
  <c r="E65" i="2"/>
  <c r="D65" i="2"/>
  <c r="O64" i="2"/>
  <c r="N64" i="2"/>
  <c r="M64" i="2"/>
  <c r="I64" i="2"/>
  <c r="H64" i="2"/>
  <c r="G64" i="2"/>
  <c r="F64" i="2"/>
  <c r="E64" i="2"/>
  <c r="D64" i="2"/>
  <c r="O63" i="2"/>
  <c r="N63" i="2"/>
  <c r="M63" i="2"/>
  <c r="L63" i="2"/>
  <c r="K63" i="2"/>
  <c r="J63" i="2"/>
  <c r="F63" i="2"/>
  <c r="E63" i="2"/>
  <c r="D63" i="2"/>
  <c r="O62" i="2"/>
  <c r="N62" i="2"/>
  <c r="M62" i="2"/>
  <c r="L62" i="2"/>
  <c r="K62" i="2"/>
  <c r="J62" i="2"/>
  <c r="I62" i="2"/>
  <c r="H62" i="2"/>
  <c r="G62" i="2"/>
  <c r="L59" i="2"/>
  <c r="K59" i="2"/>
  <c r="J59" i="2"/>
  <c r="I59" i="2"/>
  <c r="H59" i="2"/>
  <c r="G59" i="2"/>
  <c r="F59" i="2"/>
  <c r="E59" i="2"/>
  <c r="D59" i="2"/>
  <c r="O58" i="2"/>
  <c r="N58" i="2"/>
  <c r="M58" i="2"/>
  <c r="I58" i="2"/>
  <c r="H58" i="2"/>
  <c r="G58" i="2"/>
  <c r="F58" i="2"/>
  <c r="E58" i="2"/>
  <c r="D58" i="2"/>
  <c r="O57" i="2"/>
  <c r="N57" i="2"/>
  <c r="M57" i="2"/>
  <c r="L57" i="2"/>
  <c r="K57" i="2"/>
  <c r="J57" i="2"/>
  <c r="F57" i="2"/>
  <c r="P57" i="2" s="1"/>
  <c r="E57" i="2"/>
  <c r="D57" i="2"/>
  <c r="O56" i="2"/>
  <c r="N56" i="2"/>
  <c r="M56" i="2"/>
  <c r="L56" i="2"/>
  <c r="K56" i="2"/>
  <c r="J56" i="2"/>
  <c r="I56" i="2"/>
  <c r="H56" i="2"/>
  <c r="G56" i="2"/>
  <c r="L53" i="2"/>
  <c r="K53" i="2"/>
  <c r="J53" i="2"/>
  <c r="I53" i="2"/>
  <c r="H53" i="2"/>
  <c r="G53" i="2"/>
  <c r="F53" i="2"/>
  <c r="E53" i="2"/>
  <c r="D53" i="2"/>
  <c r="O52" i="2"/>
  <c r="N52" i="2"/>
  <c r="M52" i="2"/>
  <c r="I52" i="2"/>
  <c r="H52" i="2"/>
  <c r="G52" i="2"/>
  <c r="F52" i="2"/>
  <c r="E52" i="2"/>
  <c r="D52" i="2"/>
  <c r="O51" i="2"/>
  <c r="N51" i="2"/>
  <c r="M51" i="2"/>
  <c r="L51" i="2"/>
  <c r="K51" i="2"/>
  <c r="J51" i="2"/>
  <c r="F51" i="2"/>
  <c r="E51" i="2"/>
  <c r="D51" i="2"/>
  <c r="O50" i="2"/>
  <c r="N50" i="2"/>
  <c r="M50" i="2"/>
  <c r="L50" i="2"/>
  <c r="K50" i="2"/>
  <c r="J50" i="2"/>
  <c r="I50" i="2"/>
  <c r="H50" i="2"/>
  <c r="G50" i="2"/>
  <c r="L47" i="2"/>
  <c r="K47" i="2"/>
  <c r="J47" i="2"/>
  <c r="I47" i="2"/>
  <c r="H47" i="2"/>
  <c r="G47" i="2"/>
  <c r="F47" i="2"/>
  <c r="E47" i="2"/>
  <c r="D47" i="2"/>
  <c r="O46" i="2"/>
  <c r="N46" i="2"/>
  <c r="M46" i="2"/>
  <c r="I46" i="2"/>
  <c r="H46" i="2"/>
  <c r="G46" i="2"/>
  <c r="F46" i="2"/>
  <c r="E46" i="2"/>
  <c r="D46" i="2"/>
  <c r="O45" i="2"/>
  <c r="N45" i="2"/>
  <c r="M45" i="2"/>
  <c r="L45" i="2"/>
  <c r="K45" i="2"/>
  <c r="J45" i="2"/>
  <c r="F45" i="2"/>
  <c r="P45" i="2" s="1"/>
  <c r="E45" i="2"/>
  <c r="D45" i="2"/>
  <c r="O44" i="2"/>
  <c r="N44" i="2"/>
  <c r="M44" i="2"/>
  <c r="L44" i="2"/>
  <c r="K44" i="2"/>
  <c r="J44" i="2"/>
  <c r="I44" i="2"/>
  <c r="H44" i="2"/>
  <c r="G44" i="2"/>
  <c r="P62" i="2" l="1"/>
  <c r="L95" i="2" s="1"/>
  <c r="P69" i="2"/>
  <c r="P56" i="2"/>
  <c r="I88" i="2" s="1"/>
  <c r="P44" i="2"/>
  <c r="P52" i="2"/>
  <c r="P53" i="2"/>
  <c r="P65" i="2"/>
  <c r="P47" i="2"/>
  <c r="P63" i="2"/>
  <c r="J97" i="2" s="1"/>
  <c r="P68" i="2"/>
  <c r="P71" i="2"/>
  <c r="E76" i="2"/>
  <c r="H102" i="2"/>
  <c r="P46" i="2"/>
  <c r="P58" i="2"/>
  <c r="E88" i="2" s="1"/>
  <c r="P70" i="2"/>
  <c r="L103" i="2" s="1"/>
  <c r="P59" i="2"/>
  <c r="P50" i="2"/>
  <c r="P51" i="2"/>
  <c r="P64" i="2"/>
  <c r="G97" i="2" s="1"/>
  <c r="J102" i="2" l="1"/>
  <c r="J101" i="2"/>
  <c r="K90" i="2"/>
  <c r="M102" i="2"/>
  <c r="K103" i="2"/>
  <c r="N76" i="2"/>
  <c r="L76" i="2"/>
  <c r="O100" i="2"/>
  <c r="J82" i="2"/>
  <c r="K96" i="2"/>
  <c r="J100" i="2"/>
  <c r="N103" i="2"/>
  <c r="K102" i="2"/>
  <c r="F90" i="2"/>
  <c r="N101" i="2"/>
  <c r="H82" i="2"/>
  <c r="H84" i="2"/>
  <c r="M90" i="2"/>
  <c r="F79" i="2"/>
  <c r="G91" i="2"/>
  <c r="L102" i="2"/>
  <c r="K100" i="2"/>
  <c r="M83" i="2"/>
  <c r="O78" i="2"/>
  <c r="O77" i="2"/>
  <c r="I79" i="2"/>
  <c r="I77" i="2"/>
  <c r="K85" i="2"/>
  <c r="E101" i="2"/>
  <c r="F77" i="2"/>
  <c r="D78" i="2"/>
  <c r="D101" i="2"/>
  <c r="H103" i="2"/>
  <c r="F89" i="2"/>
  <c r="M89" i="2"/>
  <c r="I82" i="2"/>
  <c r="I100" i="2"/>
  <c r="M84" i="2"/>
  <c r="J76" i="2"/>
  <c r="J78" i="2"/>
  <c r="H100" i="2"/>
  <c r="N100" i="2"/>
  <c r="G79" i="2"/>
  <c r="F78" i="2"/>
  <c r="D89" i="2"/>
  <c r="G77" i="2"/>
  <c r="N88" i="2"/>
  <c r="L100" i="2"/>
  <c r="G103" i="2"/>
  <c r="M76" i="2"/>
  <c r="J85" i="2"/>
  <c r="J77" i="2"/>
  <c r="M94" i="2"/>
  <c r="K78" i="2"/>
  <c r="J79" i="2"/>
  <c r="L85" i="2"/>
  <c r="N84" i="2"/>
  <c r="J90" i="2"/>
  <c r="I78" i="2"/>
  <c r="F83" i="2"/>
  <c r="O97" i="2"/>
  <c r="J89" i="2"/>
  <c r="H97" i="2"/>
  <c r="J88" i="2"/>
  <c r="J108" i="2" s="1"/>
  <c r="F115" i="2" s="1"/>
  <c r="D90" i="2"/>
  <c r="F85" i="2"/>
  <c r="F103" i="2"/>
  <c r="L101" i="2"/>
  <c r="M97" i="2"/>
  <c r="H95" i="2"/>
  <c r="L89" i="2"/>
  <c r="H78" i="2"/>
  <c r="E103" i="2"/>
  <c r="E100" i="2"/>
  <c r="D95" i="2"/>
  <c r="O83" i="2"/>
  <c r="I97" i="2"/>
  <c r="K88" i="2"/>
  <c r="K76" i="2"/>
  <c r="I96" i="2"/>
  <c r="H85" i="2"/>
  <c r="N78" i="2"/>
  <c r="E89" i="2"/>
  <c r="D88" i="2"/>
  <c r="F88" i="2"/>
  <c r="E77" i="2"/>
  <c r="O79" i="2"/>
  <c r="F76" i="2"/>
  <c r="G96" i="2"/>
  <c r="G84" i="2"/>
  <c r="G100" i="2"/>
  <c r="E85" i="2"/>
  <c r="E96" i="2"/>
  <c r="D85" i="2"/>
  <c r="L97" i="2"/>
  <c r="H90" i="2"/>
  <c r="N96" i="2"/>
  <c r="N91" i="2"/>
  <c r="I89" i="2"/>
  <c r="H88" i="2"/>
  <c r="N89" i="2"/>
  <c r="I94" i="2"/>
  <c r="M100" i="2"/>
  <c r="H96" i="2"/>
  <c r="L96" i="2"/>
  <c r="M88" i="2"/>
  <c r="L77" i="2"/>
  <c r="G101" i="2"/>
  <c r="I101" i="2"/>
  <c r="H94" i="2"/>
  <c r="D83" i="2"/>
  <c r="M96" i="2"/>
  <c r="I85" i="2"/>
  <c r="G76" i="2"/>
  <c r="M95" i="2"/>
  <c r="I84" i="2"/>
  <c r="H76" i="2"/>
  <c r="G88" i="2"/>
  <c r="G89" i="2"/>
  <c r="G85" i="2"/>
  <c r="G111" i="2" s="1"/>
  <c r="E118" i="2" s="1"/>
  <c r="E79" i="2"/>
  <c r="I76" i="2"/>
  <c r="L82" i="2"/>
  <c r="K95" i="2"/>
  <c r="K83" i="2"/>
  <c r="E97" i="2"/>
  <c r="K82" i="2"/>
  <c r="F95" i="2"/>
  <c r="E84" i="2"/>
  <c r="J96" i="2"/>
  <c r="O90" i="2"/>
  <c r="O95" i="2"/>
  <c r="O96" i="2"/>
  <c r="N97" i="2"/>
  <c r="E94" i="2"/>
  <c r="O84" i="2"/>
  <c r="G102" i="2"/>
  <c r="O103" i="2"/>
  <c r="F100" i="2"/>
  <c r="G90" i="2"/>
  <c r="G78" i="2"/>
  <c r="O94" i="2"/>
  <c r="N83" i="2"/>
  <c r="D103" i="2"/>
  <c r="L91" i="2"/>
  <c r="L79" i="2"/>
  <c r="O102" i="2"/>
  <c r="M91" i="2"/>
  <c r="O91" i="2"/>
  <c r="L83" i="2"/>
  <c r="N79" i="2"/>
  <c r="D76" i="2"/>
  <c r="J103" i="2"/>
  <c r="J91" i="2"/>
  <c r="D77" i="2"/>
  <c r="J95" i="2"/>
  <c r="M78" i="2"/>
  <c r="H91" i="2"/>
  <c r="K97" i="2"/>
  <c r="N95" i="2"/>
  <c r="N94" i="2"/>
  <c r="L94" i="2"/>
  <c r="F96" i="2"/>
  <c r="J94" i="2"/>
  <c r="I83" i="2"/>
  <c r="E82" i="2"/>
  <c r="E108" i="2" s="1"/>
  <c r="J115" i="2" s="1"/>
  <c r="L84" i="2"/>
  <c r="H83" i="2"/>
  <c r="O85" i="2"/>
  <c r="K84" i="2"/>
  <c r="G83" i="2"/>
  <c r="F82" i="2"/>
  <c r="N85" i="2"/>
  <c r="J84" i="2"/>
  <c r="M85" i="2"/>
  <c r="D82" i="2"/>
  <c r="N82" i="2"/>
  <c r="N108" i="2" s="1"/>
  <c r="M115" i="2" s="1"/>
  <c r="F84" i="2"/>
  <c r="J83" i="2"/>
  <c r="D96" i="2"/>
  <c r="D97" i="2"/>
  <c r="I95" i="2"/>
  <c r="D84" i="2"/>
  <c r="K101" i="2"/>
  <c r="I102" i="2"/>
  <c r="M101" i="2"/>
  <c r="K89" i="2"/>
  <c r="K77" i="2"/>
  <c r="G94" i="2"/>
  <c r="O82" i="2"/>
  <c r="E102" i="2"/>
  <c r="D91" i="2"/>
  <c r="D79" i="2"/>
  <c r="D102" i="2"/>
  <c r="O88" i="2"/>
  <c r="H89" i="2"/>
  <c r="M82" i="2"/>
  <c r="M108" i="2" s="1"/>
  <c r="G115" i="2" s="1"/>
  <c r="M77" i="2"/>
  <c r="H77" i="2"/>
  <c r="N102" i="2"/>
  <c r="N90" i="2"/>
  <c r="I103" i="2"/>
  <c r="K94" i="2"/>
  <c r="N77" i="2"/>
  <c r="I90" i="2"/>
  <c r="H79" i="2"/>
  <c r="D94" i="2"/>
  <c r="F91" i="2"/>
  <c r="F97" i="2"/>
  <c r="E95" i="2"/>
  <c r="G95" i="2"/>
  <c r="F94" i="2"/>
  <c r="E83" i="2"/>
  <c r="M103" i="2"/>
  <c r="H101" i="2"/>
  <c r="D100" i="2"/>
  <c r="L88" i="2"/>
  <c r="F102" i="2"/>
  <c r="E91" i="2"/>
  <c r="G82" i="2"/>
  <c r="F101" i="2"/>
  <c r="E90" i="2"/>
  <c r="E78" i="2"/>
  <c r="K91" i="2"/>
  <c r="L90" i="2"/>
  <c r="K79" i="2"/>
  <c r="M79" i="2"/>
  <c r="L78" i="2"/>
  <c r="O101" i="2"/>
  <c r="O89" i="2"/>
  <c r="I91" i="2"/>
  <c r="O76" i="2"/>
  <c r="I111" i="2" l="1"/>
  <c r="Q118" i="2" s="1"/>
  <c r="H111" i="2"/>
  <c r="K118" i="2" s="1"/>
  <c r="M109" i="2"/>
  <c r="G116" i="2" s="1"/>
  <c r="K110" i="2"/>
  <c r="L117" i="2" s="1"/>
  <c r="L110" i="2"/>
  <c r="R117" i="2" s="1"/>
  <c r="O109" i="2"/>
  <c r="S116" i="2" s="1"/>
  <c r="H109" i="2"/>
  <c r="K116" i="2" s="1"/>
  <c r="D110" i="2"/>
  <c r="D117" i="2" s="1"/>
  <c r="M110" i="2"/>
  <c r="G117" i="2" s="1"/>
  <c r="F109" i="2"/>
  <c r="P116" i="2" s="1"/>
  <c r="J109" i="2"/>
  <c r="F116" i="2" s="1"/>
  <c r="G109" i="2"/>
  <c r="E116" i="2" s="1"/>
  <c r="F111" i="2"/>
  <c r="P118" i="2" s="1"/>
  <c r="D111" i="2"/>
  <c r="D118" i="2" s="1"/>
  <c r="K108" i="2"/>
  <c r="L115" i="2" s="1"/>
  <c r="D109" i="2"/>
  <c r="D116" i="2" s="1"/>
  <c r="J111" i="2"/>
  <c r="F118" i="2" s="1"/>
  <c r="I110" i="2"/>
  <c r="Q117" i="2" s="1"/>
  <c r="L108" i="2"/>
  <c r="R115" i="2" s="1"/>
  <c r="D108" i="2"/>
  <c r="D115" i="2" s="1"/>
  <c r="O110" i="2"/>
  <c r="S117" i="2" s="1"/>
  <c r="M111" i="2"/>
  <c r="G118" i="2" s="1"/>
  <c r="J110" i="2"/>
  <c r="F117" i="2" s="1"/>
  <c r="K111" i="2"/>
  <c r="L118" i="2" s="1"/>
  <c r="F110" i="2"/>
  <c r="P117" i="2" s="1"/>
  <c r="I109" i="2"/>
  <c r="Q116" i="2" s="1"/>
  <c r="O111" i="2"/>
  <c r="S118" i="2" s="1"/>
  <c r="O108" i="2"/>
  <c r="S115" i="2" s="1"/>
  <c r="N111" i="2"/>
  <c r="M118" i="2" s="1"/>
  <c r="E110" i="2"/>
  <c r="J117" i="2" s="1"/>
  <c r="N109" i="2"/>
  <c r="M116" i="2" s="1"/>
  <c r="K109" i="2"/>
  <c r="L116" i="2" s="1"/>
  <c r="I108" i="2"/>
  <c r="Q115" i="2" s="1"/>
  <c r="G108" i="2"/>
  <c r="E115" i="2" s="1"/>
  <c r="G110" i="2"/>
  <c r="E117" i="2" s="1"/>
  <c r="E111" i="2"/>
  <c r="J118" i="2" s="1"/>
  <c r="L109" i="2"/>
  <c r="R116" i="2" s="1"/>
  <c r="E109" i="2"/>
  <c r="J116" i="2" s="1"/>
  <c r="N110" i="2"/>
  <c r="M117" i="2" s="1"/>
  <c r="L111" i="2"/>
  <c r="R118" i="2" s="1"/>
  <c r="H108" i="2"/>
  <c r="K115" i="2" s="1"/>
  <c r="F108" i="2"/>
  <c r="P115" i="2" s="1"/>
  <c r="H110" i="2"/>
  <c r="K117" i="2" s="1"/>
  <c r="D127" i="2" l="1" a="1"/>
  <c r="D127" i="2" s="1"/>
  <c r="J127" i="2" a="1"/>
  <c r="J127" i="2" s="1"/>
  <c r="P127" i="2" a="1"/>
  <c r="E129" i="2" l="1"/>
  <c r="F127" i="2"/>
  <c r="G127" i="2"/>
  <c r="F130" i="2"/>
  <c r="E130" i="2"/>
  <c r="F129" i="2"/>
  <c r="E127" i="2"/>
  <c r="D128" i="2"/>
  <c r="D133" i="2" s="1" a="1"/>
  <c r="G130" i="2"/>
  <c r="E128" i="2"/>
  <c r="D130" i="2"/>
  <c r="D129" i="2"/>
  <c r="G128" i="2"/>
  <c r="F128" i="2"/>
  <c r="G129" i="2"/>
  <c r="M128" i="2"/>
  <c r="J128" i="2"/>
  <c r="K127" i="2"/>
  <c r="K128" i="2"/>
  <c r="M127" i="2"/>
  <c r="K129" i="2"/>
  <c r="J129" i="2"/>
  <c r="M130" i="2"/>
  <c r="M129" i="2"/>
  <c r="K130" i="2"/>
  <c r="J130" i="2"/>
  <c r="L128" i="2"/>
  <c r="L127" i="2"/>
  <c r="L130" i="2"/>
  <c r="L129" i="2"/>
  <c r="S130" i="2"/>
  <c r="S129" i="2"/>
  <c r="R129" i="2"/>
  <c r="S127" i="2"/>
  <c r="R127" i="2"/>
  <c r="P129" i="2"/>
  <c r="R130" i="2"/>
  <c r="Q127" i="2"/>
  <c r="S128" i="2"/>
  <c r="P128" i="2"/>
  <c r="R128" i="2"/>
  <c r="Q129" i="2"/>
  <c r="P127" i="2"/>
  <c r="P130" i="2"/>
  <c r="Q130" i="2"/>
  <c r="Q128" i="2"/>
  <c r="J133" i="2" l="1" a="1"/>
  <c r="L136" i="2" s="1"/>
  <c r="P133" i="2" a="1"/>
  <c r="S136" i="2" s="1"/>
  <c r="D133" i="2"/>
  <c r="F136" i="2"/>
  <c r="G135" i="2"/>
  <c r="F134" i="2"/>
  <c r="G133" i="2"/>
  <c r="D134" i="2"/>
  <c r="G136" i="2"/>
  <c r="F135" i="2"/>
  <c r="G134" i="2"/>
  <c r="E135" i="2"/>
  <c r="E136" i="2"/>
  <c r="E133" i="2"/>
  <c r="E134" i="2"/>
  <c r="F133" i="2"/>
  <c r="D136" i="2"/>
  <c r="D135" i="2"/>
  <c r="M133" i="2" l="1"/>
  <c r="L133" i="2"/>
  <c r="S133" i="2"/>
  <c r="R133" i="2"/>
  <c r="J133" i="2"/>
  <c r="Q133" i="2"/>
  <c r="P134" i="2"/>
  <c r="L135" i="2"/>
  <c r="K135" i="2"/>
  <c r="P135" i="2"/>
  <c r="Q135" i="2"/>
  <c r="J136" i="2"/>
  <c r="M136" i="2"/>
  <c r="R134" i="2"/>
  <c r="Q136" i="2"/>
  <c r="K133" i="2"/>
  <c r="L134" i="2"/>
  <c r="Q134" i="2"/>
  <c r="P133" i="2"/>
  <c r="K134" i="2"/>
  <c r="K136" i="2"/>
  <c r="M134" i="2"/>
  <c r="R136" i="2"/>
  <c r="S134" i="2"/>
  <c r="J134" i="2"/>
  <c r="M135" i="2"/>
  <c r="R135" i="2"/>
  <c r="S135" i="2"/>
  <c r="J135" i="2"/>
  <c r="P136" i="2"/>
  <c r="J139" i="2" a="1"/>
  <c r="P139" i="2" a="1"/>
  <c r="D139" i="2" a="1"/>
  <c r="L142" i="2" l="1"/>
  <c r="K149" i="2" s="1"/>
  <c r="K141" i="2"/>
  <c r="H148" i="2" s="1"/>
  <c r="K140" i="2"/>
  <c r="H147" i="2" s="1"/>
  <c r="L139" i="2"/>
  <c r="K146" i="2" s="1"/>
  <c r="K142" i="2"/>
  <c r="H149" i="2" s="1"/>
  <c r="K139" i="2"/>
  <c r="H146" i="2" s="1"/>
  <c r="H150" i="2" s="1"/>
  <c r="J142" i="2"/>
  <c r="E149" i="2" s="1"/>
  <c r="M139" i="2"/>
  <c r="N146" i="2" s="1"/>
  <c r="L140" i="2"/>
  <c r="K147" i="2" s="1"/>
  <c r="M141" i="2"/>
  <c r="N148" i="2" s="1"/>
  <c r="M142" i="2"/>
  <c r="N149" i="2" s="1"/>
  <c r="M140" i="2"/>
  <c r="N147" i="2" s="1"/>
  <c r="J139" i="2"/>
  <c r="E146" i="2" s="1"/>
  <c r="L141" i="2"/>
  <c r="K148" i="2" s="1"/>
  <c r="J141" i="2"/>
  <c r="E148" i="2" s="1"/>
  <c r="J140" i="2"/>
  <c r="E147" i="2" s="1"/>
  <c r="D139" i="2"/>
  <c r="D146" i="2" s="1"/>
  <c r="E140" i="2"/>
  <c r="G147" i="2" s="1"/>
  <c r="D142" i="2"/>
  <c r="D149" i="2" s="1"/>
  <c r="D140" i="2"/>
  <c r="D147" i="2" s="1"/>
  <c r="D141" i="2"/>
  <c r="D148" i="2" s="1"/>
  <c r="G139" i="2"/>
  <c r="M146" i="2" s="1"/>
  <c r="E139" i="2"/>
  <c r="G146" i="2" s="1"/>
  <c r="G142" i="2"/>
  <c r="M149" i="2" s="1"/>
  <c r="F141" i="2"/>
  <c r="J148" i="2" s="1"/>
  <c r="G140" i="2"/>
  <c r="M147" i="2" s="1"/>
  <c r="F139" i="2"/>
  <c r="J146" i="2" s="1"/>
  <c r="F142" i="2"/>
  <c r="J149" i="2" s="1"/>
  <c r="G141" i="2"/>
  <c r="M148" i="2" s="1"/>
  <c r="F140" i="2"/>
  <c r="J147" i="2" s="1"/>
  <c r="E141" i="2"/>
  <c r="G148" i="2" s="1"/>
  <c r="E142" i="2"/>
  <c r="G149" i="2" s="1"/>
  <c r="R142" i="2"/>
  <c r="L149" i="2" s="1"/>
  <c r="Q141" i="2"/>
  <c r="I148" i="2" s="1"/>
  <c r="Q140" i="2"/>
  <c r="I147" i="2" s="1"/>
  <c r="P139" i="2"/>
  <c r="F146" i="2" s="1"/>
  <c r="Q142" i="2"/>
  <c r="I149" i="2" s="1"/>
  <c r="R139" i="2"/>
  <c r="L146" i="2" s="1"/>
  <c r="P140" i="2"/>
  <c r="F147" i="2" s="1"/>
  <c r="R141" i="2"/>
  <c r="L148" i="2" s="1"/>
  <c r="R140" i="2"/>
  <c r="L147" i="2" s="1"/>
  <c r="Q139" i="2"/>
  <c r="I146" i="2" s="1"/>
  <c r="S142" i="2"/>
  <c r="O149" i="2" s="1"/>
  <c r="S140" i="2"/>
  <c r="O147" i="2" s="1"/>
  <c r="S139" i="2"/>
  <c r="O146" i="2" s="1"/>
  <c r="P141" i="2"/>
  <c r="F148" i="2" s="1"/>
  <c r="S141" i="2"/>
  <c r="O148" i="2" s="1"/>
  <c r="P142" i="2"/>
  <c r="F149" i="2" s="1"/>
  <c r="R147" i="2" l="1"/>
  <c r="M150" i="2"/>
  <c r="R148" i="2"/>
  <c r="L150" i="2"/>
  <c r="I150" i="2"/>
  <c r="L155" i="2" s="1"/>
  <c r="P146" i="2"/>
  <c r="D150" i="2"/>
  <c r="R149" i="2"/>
  <c r="Q147" i="2"/>
  <c r="N150" i="2"/>
  <c r="G150" i="2"/>
  <c r="Q148" i="2"/>
  <c r="Q149" i="2"/>
  <c r="L156" i="2"/>
  <c r="F156" i="2"/>
  <c r="O150" i="2"/>
  <c r="P148" i="2"/>
  <c r="Q146" i="2"/>
  <c r="E150" i="2"/>
  <c r="R146" i="2"/>
  <c r="F150" i="2"/>
  <c r="P147" i="2"/>
  <c r="K150" i="2"/>
  <c r="J150" i="2"/>
  <c r="P149" i="2"/>
  <c r="F155" i="2" l="1"/>
  <c r="K156" i="2"/>
  <c r="E156" i="2"/>
  <c r="E154" i="2"/>
  <c r="K154" i="2"/>
  <c r="K157" i="2"/>
  <c r="E157" i="2"/>
  <c r="F154" i="2"/>
  <c r="L154" i="2"/>
  <c r="J160" i="2" s="1"/>
  <c r="J154" i="2"/>
  <c r="D154" i="2"/>
  <c r="D157" i="2"/>
  <c r="J157" i="2"/>
  <c r="J156" i="2"/>
  <c r="D156" i="2"/>
  <c r="E155" i="2"/>
  <c r="K155" i="2"/>
  <c r="J155" i="2"/>
  <c r="D155" i="2"/>
  <c r="F157" i="2"/>
  <c r="L157" i="2"/>
  <c r="D160" i="2" l="1"/>
  <c r="D161" i="2" s="1"/>
  <c r="D159" i="2"/>
  <c r="J159" i="2"/>
  <c r="J161" i="2" s="1"/>
  <c r="J167" i="2" l="1"/>
  <c r="J166" i="2"/>
  <c r="J164" i="2"/>
  <c r="D165" i="2"/>
  <c r="D167" i="2"/>
  <c r="D164" i="2"/>
  <c r="J165" i="2"/>
  <c r="D166" i="2"/>
</calcChain>
</file>

<file path=xl/sharedStrings.xml><?xml version="1.0" encoding="utf-8"?>
<sst xmlns="http://schemas.openxmlformats.org/spreadsheetml/2006/main" count="780" uniqueCount="95">
  <si>
    <t>K</t>
  </si>
  <si>
    <t>S</t>
  </si>
  <si>
    <t>P</t>
  </si>
  <si>
    <t>V</t>
  </si>
  <si>
    <t>I</t>
  </si>
  <si>
    <t>Karoserie</t>
  </si>
  <si>
    <t>Stav</t>
  </si>
  <si>
    <t>Parametry</t>
  </si>
  <si>
    <t>Vlastnosti</t>
  </si>
  <si>
    <t>mapping</t>
  </si>
  <si>
    <t>Matice přímých vlivů</t>
  </si>
  <si>
    <t>Vyjádření matic pomocí fuzzy čísel</t>
  </si>
  <si>
    <t>Průměrná matice X</t>
  </si>
  <si>
    <t>X</t>
  </si>
  <si>
    <t>T</t>
  </si>
  <si>
    <t>ri</t>
  </si>
  <si>
    <t>ci</t>
  </si>
  <si>
    <t>ri+ci</t>
  </si>
  <si>
    <t>ri-ci</t>
  </si>
  <si>
    <t>L</t>
  </si>
  <si>
    <t>R</t>
  </si>
  <si>
    <t>Δ</t>
  </si>
  <si>
    <t>(ri+ci)def</t>
  </si>
  <si>
    <t>(ri-ci)def</t>
  </si>
  <si>
    <t>Velké</t>
  </si>
  <si>
    <t>Malé</t>
  </si>
  <si>
    <t>Rodinné</t>
  </si>
  <si>
    <t>Terénní</t>
  </si>
  <si>
    <t>Stáří</t>
  </si>
  <si>
    <t>Tachometr</t>
  </si>
  <si>
    <t>Cena</t>
  </si>
  <si>
    <t>Výkon</t>
  </si>
  <si>
    <t>Spotřeba</t>
  </si>
  <si>
    <t>Pohodlí</t>
  </si>
  <si>
    <t>Spolehlivost</t>
  </si>
  <si>
    <t>t11</t>
  </si>
  <si>
    <t>t12</t>
  </si>
  <si>
    <t>t13</t>
  </si>
  <si>
    <t>t14</t>
  </si>
  <si>
    <t>t21</t>
  </si>
  <si>
    <t>t22</t>
  </si>
  <si>
    <t>t23</t>
  </si>
  <si>
    <t>t24</t>
  </si>
  <si>
    <t>t31</t>
  </si>
  <si>
    <t>t32</t>
  </si>
  <si>
    <t>t33</t>
  </si>
  <si>
    <t>t34</t>
  </si>
  <si>
    <t>t44</t>
  </si>
  <si>
    <t>t46</t>
  </si>
  <si>
    <t>matice T získaná metodou fuzzy DEMATEL</t>
  </si>
  <si>
    <t>Matice T jako množina n2 prvků a zobrazená jako trojice (tij, xi, xj)</t>
  </si>
  <si>
    <t>počet</t>
  </si>
  <si>
    <t>xi</t>
  </si>
  <si>
    <t>MDE</t>
  </si>
  <si>
    <t>vi</t>
  </si>
  <si>
    <t>t41</t>
  </si>
  <si>
    <t>t42</t>
  </si>
  <si>
    <t>t43</t>
  </si>
  <si>
    <r>
      <t xml:space="preserve">Matice </t>
    </r>
    <r>
      <rPr>
        <b/>
        <sz val="12"/>
        <color theme="1"/>
        <rFont val="Times New Roman"/>
        <family val="1"/>
        <charset val="238"/>
      </rPr>
      <t>T</t>
    </r>
    <r>
      <rPr>
        <sz val="12"/>
        <color theme="1"/>
        <rFont val="Times New Roman"/>
        <family val="1"/>
        <charset val="238"/>
      </rPr>
      <t xml:space="preserve"> jako množina n2 prvků,zobrazená jako trojice (tij, xi, xj) a seřazená podle tij od nejvyšší po nejnižší</t>
    </r>
  </si>
  <si>
    <r>
      <rPr>
        <b/>
        <sz val="12"/>
        <color theme="1"/>
        <rFont val="Times New Roman"/>
        <family val="1"/>
        <charset val="238"/>
      </rPr>
      <t>T</t>
    </r>
    <r>
      <rPr>
        <sz val="12"/>
        <color theme="1"/>
        <rFont val="Times New Roman"/>
        <family val="1"/>
        <charset val="238"/>
      </rPr>
      <t>Ri</t>
    </r>
  </si>
  <si>
    <r>
      <rPr>
        <b/>
        <sz val="12"/>
        <color theme="1"/>
        <rFont val="Times New Roman"/>
        <family val="1"/>
        <charset val="238"/>
      </rPr>
      <t>T</t>
    </r>
    <r>
      <rPr>
        <sz val="12"/>
        <color theme="1"/>
        <rFont val="Times New Roman"/>
        <family val="1"/>
        <charset val="238"/>
      </rPr>
      <t>Ci</t>
    </r>
  </si>
  <si>
    <r>
      <t>C(</t>
    </r>
    <r>
      <rPr>
        <b/>
        <sz val="12"/>
        <color theme="1"/>
        <rFont val="Times New Roman"/>
        <family val="1"/>
        <charset val="238"/>
      </rPr>
      <t>TR</t>
    </r>
    <r>
      <rPr>
        <sz val="12"/>
        <color theme="1"/>
        <rFont val="Times New Roman"/>
        <family val="1"/>
        <charset val="238"/>
      </rPr>
      <t>i)</t>
    </r>
  </si>
  <si>
    <r>
      <t>C(</t>
    </r>
    <r>
      <rPr>
        <b/>
        <sz val="12"/>
        <color theme="1"/>
        <rFont val="Times New Roman"/>
        <family val="1"/>
        <charset val="238"/>
      </rPr>
      <t>TC</t>
    </r>
    <r>
      <rPr>
        <sz val="12"/>
        <color theme="1"/>
        <rFont val="Times New Roman"/>
        <family val="1"/>
        <charset val="238"/>
      </rPr>
      <t>i)</t>
    </r>
  </si>
  <si>
    <r>
      <rPr>
        <b/>
        <sz val="12"/>
        <color theme="1"/>
        <rFont val="Times New Roman"/>
        <family val="1"/>
        <charset val="238"/>
      </rPr>
      <t>H</t>
    </r>
    <r>
      <rPr>
        <sz val="12"/>
        <color theme="1"/>
        <rFont val="Times New Roman"/>
        <family val="1"/>
        <charset val="238"/>
      </rPr>
      <t>Ri</t>
    </r>
  </si>
  <si>
    <r>
      <t>N(</t>
    </r>
    <r>
      <rPr>
        <b/>
        <sz val="12"/>
        <color theme="1"/>
        <rFont val="Times New Roman"/>
        <family val="1"/>
        <charset val="238"/>
      </rPr>
      <t>TR</t>
    </r>
    <r>
      <rPr>
        <sz val="12"/>
        <color theme="1"/>
        <rFont val="Times New Roman"/>
        <family val="1"/>
        <charset val="238"/>
      </rPr>
      <t>i)</t>
    </r>
  </si>
  <si>
    <r>
      <rPr>
        <b/>
        <sz val="12"/>
        <color theme="1"/>
        <rFont val="Times New Roman"/>
        <family val="1"/>
        <charset val="238"/>
      </rPr>
      <t>T</t>
    </r>
    <r>
      <rPr>
        <sz val="12"/>
        <color theme="1"/>
        <rFont val="Times New Roman"/>
        <family val="1"/>
        <charset val="238"/>
      </rPr>
      <t>Rimax</t>
    </r>
  </si>
  <si>
    <r>
      <rPr>
        <b/>
        <sz val="12"/>
        <color theme="1"/>
        <rFont val="Times New Roman"/>
        <family val="1"/>
        <charset val="238"/>
      </rPr>
      <t>T</t>
    </r>
    <r>
      <rPr>
        <sz val="12"/>
        <color theme="1"/>
        <rFont val="Times New Roman"/>
        <family val="1"/>
        <charset val="238"/>
      </rPr>
      <t>Cimax</t>
    </r>
  </si>
  <si>
    <r>
      <t>Z</t>
    </r>
    <r>
      <rPr>
        <b/>
        <vertAlign val="superscript"/>
        <sz val="12"/>
        <color theme="1"/>
        <rFont val="Times New Roman"/>
        <family val="1"/>
        <charset val="238"/>
      </rPr>
      <t>k</t>
    </r>
  </si>
  <si>
    <r>
      <t>Z</t>
    </r>
    <r>
      <rPr>
        <b/>
        <vertAlign val="superscript"/>
        <sz val="12"/>
        <color theme="1"/>
        <rFont val="Times New Roman"/>
        <family val="1"/>
        <charset val="238"/>
      </rPr>
      <t>1</t>
    </r>
  </si>
  <si>
    <r>
      <t>Z</t>
    </r>
    <r>
      <rPr>
        <b/>
        <vertAlign val="superscript"/>
        <sz val="12"/>
        <color theme="1"/>
        <rFont val="Times New Roman"/>
        <family val="1"/>
        <charset val="238"/>
      </rPr>
      <t>2</t>
    </r>
  </si>
  <si>
    <r>
      <t>Z</t>
    </r>
    <r>
      <rPr>
        <b/>
        <vertAlign val="superscript"/>
        <sz val="12"/>
        <color theme="1"/>
        <rFont val="Times New Roman"/>
        <family val="1"/>
        <charset val="238"/>
      </rPr>
      <t>3</t>
    </r>
  </si>
  <si>
    <r>
      <t>Z</t>
    </r>
    <r>
      <rPr>
        <b/>
        <vertAlign val="superscript"/>
        <sz val="12"/>
        <color theme="1"/>
        <rFont val="Times New Roman"/>
        <family val="1"/>
        <charset val="238"/>
      </rPr>
      <t>4</t>
    </r>
  </si>
  <si>
    <r>
      <t>Z</t>
    </r>
    <r>
      <rPr>
        <b/>
        <vertAlign val="superscript"/>
        <sz val="12"/>
        <color theme="1"/>
        <rFont val="Times New Roman"/>
        <family val="1"/>
        <charset val="238"/>
      </rPr>
      <t>5</t>
    </r>
  </si>
  <si>
    <r>
      <t>X</t>
    </r>
    <r>
      <rPr>
        <b/>
        <vertAlign val="superscript"/>
        <sz val="12"/>
        <color theme="1"/>
        <rFont val="Times New Roman"/>
        <family val="1"/>
        <charset val="238"/>
      </rPr>
      <t>k</t>
    </r>
  </si>
  <si>
    <r>
      <t>X</t>
    </r>
    <r>
      <rPr>
        <b/>
        <vertAlign val="superscript"/>
        <sz val="12"/>
        <color theme="1"/>
        <rFont val="Times New Roman"/>
        <family val="1"/>
        <charset val="238"/>
      </rPr>
      <t>1</t>
    </r>
  </si>
  <si>
    <r>
      <t>r</t>
    </r>
    <r>
      <rPr>
        <b/>
        <vertAlign val="superscript"/>
        <sz val="12"/>
        <color theme="1"/>
        <rFont val="Times New Roman"/>
        <family val="1"/>
        <charset val="238"/>
      </rPr>
      <t>k</t>
    </r>
  </si>
  <si>
    <r>
      <t>X</t>
    </r>
    <r>
      <rPr>
        <b/>
        <vertAlign val="superscript"/>
        <sz val="12"/>
        <color theme="1"/>
        <rFont val="Times New Roman"/>
        <family val="1"/>
        <charset val="238"/>
      </rPr>
      <t>2</t>
    </r>
  </si>
  <si>
    <r>
      <t>X</t>
    </r>
    <r>
      <rPr>
        <b/>
        <vertAlign val="superscript"/>
        <sz val="12"/>
        <color theme="1"/>
        <rFont val="Times New Roman"/>
        <family val="1"/>
        <charset val="238"/>
      </rPr>
      <t>3</t>
    </r>
  </si>
  <si>
    <r>
      <t>X</t>
    </r>
    <r>
      <rPr>
        <b/>
        <vertAlign val="superscript"/>
        <sz val="12"/>
        <color theme="1"/>
        <rFont val="Times New Roman"/>
        <family val="1"/>
        <charset val="238"/>
      </rPr>
      <t>4</t>
    </r>
  </si>
  <si>
    <r>
      <t>X</t>
    </r>
    <r>
      <rPr>
        <b/>
        <vertAlign val="superscript"/>
        <sz val="12"/>
        <color theme="1"/>
        <rFont val="Times New Roman"/>
        <family val="1"/>
        <charset val="238"/>
      </rPr>
      <t>5</t>
    </r>
  </si>
  <si>
    <r>
      <t>Výpočet normalizovaných matic přímých vlivů X</t>
    </r>
    <r>
      <rPr>
        <b/>
        <vertAlign val="superscript"/>
        <sz val="12"/>
        <color theme="1"/>
        <rFont val="Times New Roman"/>
        <family val="1"/>
        <charset val="238"/>
      </rPr>
      <t>k</t>
    </r>
  </si>
  <si>
    <r>
      <t>X</t>
    </r>
    <r>
      <rPr>
        <b/>
        <vertAlign val="subscript"/>
        <sz val="12"/>
        <color theme="1"/>
        <rFont val="Times New Roman"/>
        <family val="1"/>
        <charset val="238"/>
      </rPr>
      <t>l</t>
    </r>
  </si>
  <si>
    <r>
      <t>X</t>
    </r>
    <r>
      <rPr>
        <b/>
        <vertAlign val="subscript"/>
        <sz val="12"/>
        <color theme="1"/>
        <rFont val="Times New Roman"/>
        <family val="1"/>
        <charset val="238"/>
      </rPr>
      <t>m</t>
    </r>
  </si>
  <si>
    <r>
      <t>X</t>
    </r>
    <r>
      <rPr>
        <b/>
        <vertAlign val="subscript"/>
        <sz val="12"/>
        <color theme="1"/>
        <rFont val="Times New Roman"/>
        <family val="1"/>
        <charset val="238"/>
      </rPr>
      <t>u</t>
    </r>
  </si>
  <si>
    <r>
      <t>I-X</t>
    </r>
    <r>
      <rPr>
        <b/>
        <vertAlign val="subscript"/>
        <sz val="12"/>
        <color theme="1"/>
        <rFont val="Times New Roman"/>
        <family val="1"/>
        <charset val="238"/>
      </rPr>
      <t>l</t>
    </r>
  </si>
  <si>
    <r>
      <t>I-X</t>
    </r>
    <r>
      <rPr>
        <b/>
        <vertAlign val="subscript"/>
        <sz val="12"/>
        <color theme="1"/>
        <rFont val="Times New Roman"/>
        <family val="1"/>
        <charset val="238"/>
      </rPr>
      <t>m</t>
    </r>
  </si>
  <si>
    <r>
      <t>I-X</t>
    </r>
    <r>
      <rPr>
        <b/>
        <vertAlign val="subscript"/>
        <sz val="12"/>
        <color theme="1"/>
        <rFont val="Times New Roman"/>
        <family val="1"/>
        <charset val="238"/>
      </rPr>
      <t>u</t>
    </r>
  </si>
  <si>
    <r>
      <t>(I-X</t>
    </r>
    <r>
      <rPr>
        <b/>
        <vertAlign val="subscript"/>
        <sz val="12"/>
        <color theme="1"/>
        <rFont val="Times New Roman"/>
        <family val="1"/>
        <charset val="238"/>
      </rPr>
      <t>l</t>
    </r>
    <r>
      <rPr>
        <b/>
        <sz val="12"/>
        <color theme="1"/>
        <rFont val="Times New Roman"/>
        <family val="1"/>
        <charset val="238"/>
      </rPr>
      <t>)ˆ</t>
    </r>
    <r>
      <rPr>
        <b/>
        <vertAlign val="superscript"/>
        <sz val="12"/>
        <color theme="1"/>
        <rFont val="Times New Roman"/>
        <family val="1"/>
        <charset val="238"/>
      </rPr>
      <t>-1</t>
    </r>
  </si>
  <si>
    <r>
      <t>(I-X</t>
    </r>
    <r>
      <rPr>
        <b/>
        <vertAlign val="subscript"/>
        <sz val="12"/>
        <color theme="1"/>
        <rFont val="Times New Roman"/>
        <family val="1"/>
        <charset val="238"/>
      </rPr>
      <t>m</t>
    </r>
    <r>
      <rPr>
        <b/>
        <sz val="12"/>
        <color theme="1"/>
        <rFont val="Times New Roman"/>
        <family val="1"/>
        <charset val="238"/>
      </rPr>
      <t>)ˆ</t>
    </r>
    <r>
      <rPr>
        <b/>
        <vertAlign val="superscript"/>
        <sz val="12"/>
        <color theme="1"/>
        <rFont val="Times New Roman"/>
        <family val="1"/>
        <charset val="238"/>
      </rPr>
      <t>-1</t>
    </r>
  </si>
  <si>
    <r>
      <t>(I-X</t>
    </r>
    <r>
      <rPr>
        <b/>
        <vertAlign val="subscript"/>
        <sz val="12"/>
        <color theme="1"/>
        <rFont val="Times New Roman"/>
        <family val="1"/>
        <charset val="238"/>
      </rPr>
      <t>u</t>
    </r>
    <r>
      <rPr>
        <b/>
        <sz val="12"/>
        <color theme="1"/>
        <rFont val="Times New Roman"/>
        <family val="1"/>
        <charset val="238"/>
      </rPr>
      <t>)ˆ</t>
    </r>
    <r>
      <rPr>
        <b/>
        <vertAlign val="superscript"/>
        <sz val="12"/>
        <color theme="1"/>
        <rFont val="Times New Roman"/>
        <family val="1"/>
        <charset val="238"/>
      </rPr>
      <t>-1</t>
    </r>
  </si>
  <si>
    <r>
      <t>X</t>
    </r>
    <r>
      <rPr>
        <b/>
        <vertAlign val="subscript"/>
        <sz val="12"/>
        <color theme="1"/>
        <rFont val="Times New Roman"/>
        <family val="1"/>
        <charset val="238"/>
      </rPr>
      <t>l</t>
    </r>
    <r>
      <rPr>
        <b/>
        <sz val="12"/>
        <color theme="1"/>
        <rFont val="Times New Roman"/>
        <family val="1"/>
        <charset val="238"/>
      </rPr>
      <t>*(I-X</t>
    </r>
    <r>
      <rPr>
        <b/>
        <vertAlign val="subscript"/>
        <sz val="12"/>
        <color theme="1"/>
        <rFont val="Times New Roman"/>
        <family val="1"/>
        <charset val="238"/>
      </rPr>
      <t>l</t>
    </r>
    <r>
      <rPr>
        <b/>
        <sz val="12"/>
        <color theme="1"/>
        <rFont val="Times New Roman"/>
        <family val="1"/>
        <charset val="238"/>
      </rPr>
      <t>)ˆ</t>
    </r>
    <r>
      <rPr>
        <b/>
        <vertAlign val="superscript"/>
        <sz val="12"/>
        <color theme="1"/>
        <rFont val="Times New Roman"/>
        <family val="1"/>
        <charset val="238"/>
      </rPr>
      <t>-1</t>
    </r>
  </si>
  <si>
    <r>
      <t>X</t>
    </r>
    <r>
      <rPr>
        <b/>
        <vertAlign val="subscript"/>
        <sz val="12"/>
        <color theme="1"/>
        <rFont val="Times New Roman"/>
        <family val="1"/>
        <charset val="238"/>
      </rPr>
      <t>m</t>
    </r>
    <r>
      <rPr>
        <b/>
        <sz val="12"/>
        <color theme="1"/>
        <rFont val="Times New Roman"/>
        <family val="1"/>
        <charset val="238"/>
      </rPr>
      <t>*(I-X</t>
    </r>
    <r>
      <rPr>
        <b/>
        <vertAlign val="subscript"/>
        <sz val="12"/>
        <color theme="1"/>
        <rFont val="Times New Roman"/>
        <family val="1"/>
        <charset val="238"/>
      </rPr>
      <t>m</t>
    </r>
    <r>
      <rPr>
        <b/>
        <sz val="12"/>
        <color theme="1"/>
        <rFont val="Times New Roman"/>
        <family val="1"/>
        <charset val="238"/>
      </rPr>
      <t>)ˆ</t>
    </r>
    <r>
      <rPr>
        <b/>
        <vertAlign val="superscript"/>
        <sz val="12"/>
        <color theme="1"/>
        <rFont val="Times New Roman"/>
        <family val="1"/>
        <charset val="238"/>
      </rPr>
      <t>-1</t>
    </r>
  </si>
  <si>
    <r>
      <t>X</t>
    </r>
    <r>
      <rPr>
        <b/>
        <vertAlign val="subscript"/>
        <sz val="12"/>
        <color theme="1"/>
        <rFont val="Times New Roman"/>
        <family val="1"/>
        <charset val="238"/>
      </rPr>
      <t>u</t>
    </r>
    <r>
      <rPr>
        <b/>
        <sz val="12"/>
        <color theme="1"/>
        <rFont val="Times New Roman"/>
        <family val="1"/>
        <charset val="238"/>
      </rPr>
      <t>*(I-X</t>
    </r>
    <r>
      <rPr>
        <b/>
        <vertAlign val="subscript"/>
        <sz val="12"/>
        <color theme="1"/>
        <rFont val="Times New Roman"/>
        <family val="1"/>
        <charset val="238"/>
      </rPr>
      <t>u</t>
    </r>
    <r>
      <rPr>
        <b/>
        <sz val="12"/>
        <color theme="1"/>
        <rFont val="Times New Roman"/>
        <family val="1"/>
        <charset val="238"/>
      </rPr>
      <t>)ˆ</t>
    </r>
    <r>
      <rPr>
        <b/>
        <vertAlign val="superscript"/>
        <sz val="12"/>
        <color theme="1"/>
        <rFont val="Times New Roman"/>
        <family val="1"/>
        <charset val="238"/>
      </rPr>
      <t>-1</t>
    </r>
  </si>
  <si>
    <r>
      <t>(ri+ci)</t>
    </r>
    <r>
      <rPr>
        <b/>
        <vertAlign val="superscript"/>
        <sz val="12"/>
        <color theme="1"/>
        <rFont val="Times New Roman"/>
        <family val="1"/>
        <charset val="238"/>
      </rPr>
      <t>def</t>
    </r>
  </si>
  <si>
    <r>
      <t>(ri-ci)</t>
    </r>
    <r>
      <rPr>
        <b/>
        <vertAlign val="superscript"/>
        <sz val="12"/>
        <color theme="1"/>
        <rFont val="Times New Roman"/>
        <family val="1"/>
        <charset val="238"/>
      </rPr>
      <t>def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</si>
</sst>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0000000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vertAlign val="subscript"/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164" fontId="2" fillId="2" borderId="0" xfId="0" applyNumberFormat="1" applyFont="1" applyFill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2" borderId="19" xfId="0" applyFont="1" applyFill="1" applyBorder="1"/>
    <xf numFmtId="0" fontId="2" fillId="0" borderId="0" xfId="0" applyFont="1" applyBorder="1"/>
    <xf numFmtId="1" fontId="2" fillId="3" borderId="19" xfId="0" applyNumberFormat="1" applyFont="1" applyFill="1" applyBorder="1" applyAlignment="1">
      <alignment horizontal="center"/>
    </xf>
    <xf numFmtId="164" fontId="2" fillId="2" borderId="19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164" fontId="2" fillId="0" borderId="9" xfId="0" applyNumberFormat="1" applyFont="1" applyBorder="1"/>
    <xf numFmtId="164" fontId="2" fillId="0" borderId="10" xfId="0" applyNumberFormat="1" applyFont="1" applyBorder="1"/>
    <xf numFmtId="164" fontId="2" fillId="0" borderId="11" xfId="0" applyNumberFormat="1" applyFont="1" applyBorder="1"/>
    <xf numFmtId="164" fontId="2" fillId="0" borderId="12" xfId="0" applyNumberFormat="1" applyFont="1" applyBorder="1"/>
    <xf numFmtId="164" fontId="2" fillId="0" borderId="0" xfId="0" applyNumberFormat="1" applyFont="1" applyBorder="1"/>
    <xf numFmtId="164" fontId="2" fillId="0" borderId="13" xfId="0" applyNumberFormat="1" applyFont="1" applyBorder="1"/>
    <xf numFmtId="164" fontId="2" fillId="0" borderId="14" xfId="0" applyNumberFormat="1" applyFont="1" applyBorder="1"/>
    <xf numFmtId="164" fontId="2" fillId="0" borderId="15" xfId="0" applyNumberFormat="1" applyFont="1" applyBorder="1"/>
    <xf numFmtId="164" fontId="2" fillId="0" borderId="16" xfId="0" applyNumberFormat="1" applyFont="1" applyBorder="1"/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2" fontId="2" fillId="0" borderId="1" xfId="0" applyNumberFormat="1" applyFont="1" applyBorder="1" applyAlignment="1">
      <alignment horizontal="center"/>
    </xf>
    <xf numFmtId="12" fontId="2" fillId="0" borderId="2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2" fontId="2" fillId="0" borderId="4" xfId="0" applyNumberFormat="1" applyFont="1" applyBorder="1" applyAlignment="1">
      <alignment horizontal="center"/>
    </xf>
    <xf numFmtId="12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fuzzy_DEMATEL!$L$164</c:f>
              <c:strCache>
                <c:ptCount val="1"/>
                <c:pt idx="0">
                  <c:v>Karoserie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38100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fuzzy_DEMATEL!$M$164</c:f>
              <c:numCache>
                <c:formatCode>General</c:formatCode>
                <c:ptCount val="1"/>
                <c:pt idx="0">
                  <c:v>5.412890954254129</c:v>
                </c:pt>
              </c:numCache>
            </c:numRef>
          </c:xVal>
          <c:yVal>
            <c:numRef>
              <c:f>fuzzy_DEMATEL!$N$164</c:f>
              <c:numCache>
                <c:formatCode>General</c:formatCode>
                <c:ptCount val="1"/>
                <c:pt idx="0">
                  <c:v>3.1808119493256237E-2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fuzzy_DEMATEL!$L$165</c:f>
              <c:strCache>
                <c:ptCount val="1"/>
                <c:pt idx="0">
                  <c:v>Stav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38100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fuzzy_DEMATEL!$M$165</c:f>
              <c:numCache>
                <c:formatCode>General</c:formatCode>
                <c:ptCount val="1"/>
                <c:pt idx="0">
                  <c:v>5.9363580837146088</c:v>
                </c:pt>
              </c:numCache>
            </c:numRef>
          </c:xVal>
          <c:yVal>
            <c:numRef>
              <c:f>fuzzy_DEMATEL!$N$165</c:f>
              <c:numCache>
                <c:formatCode>General</c:formatCode>
                <c:ptCount val="1"/>
                <c:pt idx="0">
                  <c:v>0.18368956338670395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fuzzy_DEMATEL!$L$166</c:f>
              <c:strCache>
                <c:ptCount val="1"/>
                <c:pt idx="0">
                  <c:v>Parametry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38100">
                <a:solidFill>
                  <a:schemeClr val="bg1">
                    <a:lumMod val="65000"/>
                  </a:schemeClr>
                </a:solidFill>
                <a:round/>
              </a:ln>
              <a:effectLst/>
            </c:spPr>
          </c:marker>
          <c:xVal>
            <c:numRef>
              <c:f>fuzzy_DEMATEL!$M$166</c:f>
              <c:numCache>
                <c:formatCode>General</c:formatCode>
                <c:ptCount val="1"/>
                <c:pt idx="0">
                  <c:v>6.6462378193390883</c:v>
                </c:pt>
              </c:numCache>
            </c:numRef>
          </c:xVal>
          <c:yVal>
            <c:numRef>
              <c:f>fuzzy_DEMATEL!$N$166</c:f>
              <c:numCache>
                <c:formatCode>General</c:formatCode>
                <c:ptCount val="1"/>
                <c:pt idx="0">
                  <c:v>5.7745221069627872E-2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fuzzy_DEMATEL!$L$167</c:f>
              <c:strCache>
                <c:ptCount val="1"/>
                <c:pt idx="0">
                  <c:v>Vlastnosti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6"/>
            <c:spPr>
              <a:noFill/>
              <a:ln w="38100">
                <a:solidFill>
                  <a:srgbClr val="FFC000"/>
                </a:solidFill>
                <a:round/>
              </a:ln>
              <a:effectLst/>
            </c:spPr>
          </c:marker>
          <c:xVal>
            <c:numRef>
              <c:f>fuzzy_DEMATEL!$M$167</c:f>
              <c:numCache>
                <c:formatCode>General</c:formatCode>
                <c:ptCount val="1"/>
                <c:pt idx="0">
                  <c:v>6.3771315784767335</c:v>
                </c:pt>
              </c:numCache>
            </c:numRef>
          </c:xVal>
          <c:yVal>
            <c:numRef>
              <c:f>fuzzy_DEMATEL!$N$167</c:f>
              <c:numCache>
                <c:formatCode>General</c:formatCode>
                <c:ptCount val="1"/>
                <c:pt idx="0">
                  <c:v>-0.27159407410399483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0949168"/>
        <c:axId val="1220949712"/>
      </c:scatterChart>
      <c:valAx>
        <c:axId val="1220949168"/>
        <c:scaling>
          <c:orientation val="minMax"/>
          <c:min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20949712"/>
        <c:crosses val="autoZero"/>
        <c:crossBetween val="midCat"/>
      </c:valAx>
      <c:valAx>
        <c:axId val="122094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20949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fuzzy_DEMATEL!$L$164</c:f>
              <c:strCache>
                <c:ptCount val="1"/>
                <c:pt idx="0">
                  <c:v>Karoserie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38100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fuzzy_DEMATEL!$M$164</c:f>
              <c:numCache>
                <c:formatCode>General</c:formatCode>
                <c:ptCount val="1"/>
                <c:pt idx="0">
                  <c:v>5.412890954254129</c:v>
                </c:pt>
              </c:numCache>
            </c:numRef>
          </c:xVal>
          <c:yVal>
            <c:numRef>
              <c:f>fuzzy_DEMATEL!$N$164</c:f>
              <c:numCache>
                <c:formatCode>General</c:formatCode>
                <c:ptCount val="1"/>
                <c:pt idx="0">
                  <c:v>3.1808119493256237E-2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fuzzy_DEMATEL!$L$165</c:f>
              <c:strCache>
                <c:ptCount val="1"/>
                <c:pt idx="0">
                  <c:v>Stav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38100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fuzzy_DEMATEL!$M$165</c:f>
              <c:numCache>
                <c:formatCode>General</c:formatCode>
                <c:ptCount val="1"/>
                <c:pt idx="0">
                  <c:v>5.9363580837146088</c:v>
                </c:pt>
              </c:numCache>
            </c:numRef>
          </c:xVal>
          <c:yVal>
            <c:numRef>
              <c:f>fuzzy_DEMATEL!$N$165</c:f>
              <c:numCache>
                <c:formatCode>General</c:formatCode>
                <c:ptCount val="1"/>
                <c:pt idx="0">
                  <c:v>0.18368956338670395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fuzzy_DEMATEL!$L$166</c:f>
              <c:strCache>
                <c:ptCount val="1"/>
                <c:pt idx="0">
                  <c:v>Parametry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38100">
                <a:solidFill>
                  <a:schemeClr val="bg1">
                    <a:lumMod val="65000"/>
                  </a:schemeClr>
                </a:solidFill>
                <a:round/>
              </a:ln>
              <a:effectLst/>
            </c:spPr>
          </c:marker>
          <c:xVal>
            <c:numRef>
              <c:f>fuzzy_DEMATEL!$M$166</c:f>
              <c:numCache>
                <c:formatCode>General</c:formatCode>
                <c:ptCount val="1"/>
                <c:pt idx="0">
                  <c:v>6.6462378193390883</c:v>
                </c:pt>
              </c:numCache>
            </c:numRef>
          </c:xVal>
          <c:yVal>
            <c:numRef>
              <c:f>fuzzy_DEMATEL!$N$166</c:f>
              <c:numCache>
                <c:formatCode>General</c:formatCode>
                <c:ptCount val="1"/>
                <c:pt idx="0">
                  <c:v>5.7745221069627872E-2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fuzzy_DEMATEL!$L$167</c:f>
              <c:strCache>
                <c:ptCount val="1"/>
                <c:pt idx="0">
                  <c:v>Vlastnosti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6"/>
            <c:spPr>
              <a:noFill/>
              <a:ln w="38100">
                <a:solidFill>
                  <a:srgbClr val="FFC000"/>
                </a:solidFill>
                <a:round/>
              </a:ln>
              <a:effectLst/>
            </c:spPr>
          </c:marker>
          <c:xVal>
            <c:numRef>
              <c:f>fuzzy_DEMATEL!$M$167</c:f>
              <c:numCache>
                <c:formatCode>General</c:formatCode>
                <c:ptCount val="1"/>
                <c:pt idx="0">
                  <c:v>6.3771315784767335</c:v>
                </c:pt>
              </c:numCache>
            </c:numRef>
          </c:xVal>
          <c:yVal>
            <c:numRef>
              <c:f>fuzzy_DEMATEL!$N$167</c:f>
              <c:numCache>
                <c:formatCode>General</c:formatCode>
                <c:ptCount val="1"/>
                <c:pt idx="0">
                  <c:v>-0.27159407410399483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0948080"/>
        <c:axId val="1220944816"/>
      </c:scatterChart>
      <c:valAx>
        <c:axId val="1220948080"/>
        <c:scaling>
          <c:orientation val="minMax"/>
          <c:min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20944816"/>
        <c:crosses val="autoZero"/>
        <c:crossBetween val="midCat"/>
      </c:valAx>
      <c:valAx>
        <c:axId val="1220944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209480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fuzzy_DEMATEL!$L$164</c:f>
              <c:strCache>
                <c:ptCount val="1"/>
                <c:pt idx="0">
                  <c:v>Karoserie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38100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fuzzy_DEMATEL!$M$164</c:f>
              <c:numCache>
                <c:formatCode>General</c:formatCode>
                <c:ptCount val="1"/>
                <c:pt idx="0">
                  <c:v>5.412890954254129</c:v>
                </c:pt>
              </c:numCache>
            </c:numRef>
          </c:xVal>
          <c:yVal>
            <c:numRef>
              <c:f>fuzzy_DEMATEL!$N$164</c:f>
              <c:numCache>
                <c:formatCode>General</c:formatCode>
                <c:ptCount val="1"/>
                <c:pt idx="0">
                  <c:v>3.1808119493256237E-2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fuzzy_DEMATEL!$L$165</c:f>
              <c:strCache>
                <c:ptCount val="1"/>
                <c:pt idx="0">
                  <c:v>Stav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38100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fuzzy_DEMATEL!$M$165</c:f>
              <c:numCache>
                <c:formatCode>General</c:formatCode>
                <c:ptCount val="1"/>
                <c:pt idx="0">
                  <c:v>5.9363580837146088</c:v>
                </c:pt>
              </c:numCache>
            </c:numRef>
          </c:xVal>
          <c:yVal>
            <c:numRef>
              <c:f>fuzzy_DEMATEL!$N$165</c:f>
              <c:numCache>
                <c:formatCode>General</c:formatCode>
                <c:ptCount val="1"/>
                <c:pt idx="0">
                  <c:v>0.18368956338670395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fuzzy_DEMATEL!$L$166</c:f>
              <c:strCache>
                <c:ptCount val="1"/>
                <c:pt idx="0">
                  <c:v>Parametry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38100">
                <a:solidFill>
                  <a:schemeClr val="bg1">
                    <a:lumMod val="65000"/>
                  </a:schemeClr>
                </a:solidFill>
                <a:round/>
              </a:ln>
              <a:effectLst/>
            </c:spPr>
          </c:marker>
          <c:xVal>
            <c:numRef>
              <c:f>fuzzy_DEMATEL!$M$166</c:f>
              <c:numCache>
                <c:formatCode>General</c:formatCode>
                <c:ptCount val="1"/>
                <c:pt idx="0">
                  <c:v>6.6462378193390883</c:v>
                </c:pt>
              </c:numCache>
            </c:numRef>
          </c:xVal>
          <c:yVal>
            <c:numRef>
              <c:f>fuzzy_DEMATEL!$N$166</c:f>
              <c:numCache>
                <c:formatCode>General</c:formatCode>
                <c:ptCount val="1"/>
                <c:pt idx="0">
                  <c:v>5.7745221069627872E-2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fuzzy_DEMATEL!$L$167</c:f>
              <c:strCache>
                <c:ptCount val="1"/>
                <c:pt idx="0">
                  <c:v>Vlastnosti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6"/>
            <c:spPr>
              <a:noFill/>
              <a:ln w="38100">
                <a:solidFill>
                  <a:srgbClr val="FFC000"/>
                </a:solidFill>
                <a:round/>
              </a:ln>
              <a:effectLst/>
            </c:spPr>
          </c:marker>
          <c:xVal>
            <c:numRef>
              <c:f>fuzzy_DEMATEL!$M$167</c:f>
              <c:numCache>
                <c:formatCode>General</c:formatCode>
                <c:ptCount val="1"/>
                <c:pt idx="0">
                  <c:v>6.3771315784767335</c:v>
                </c:pt>
              </c:numCache>
            </c:numRef>
          </c:xVal>
          <c:yVal>
            <c:numRef>
              <c:f>fuzzy_DEMATEL!$N$167</c:f>
              <c:numCache>
                <c:formatCode>General</c:formatCode>
                <c:ptCount val="1"/>
                <c:pt idx="0">
                  <c:v>-0.27159407410399483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0950800"/>
        <c:axId val="1220954064"/>
      </c:scatterChart>
      <c:valAx>
        <c:axId val="1220950800"/>
        <c:scaling>
          <c:orientation val="minMax"/>
          <c:min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20954064"/>
        <c:crosses val="autoZero"/>
        <c:crossBetween val="midCat"/>
      </c:valAx>
      <c:valAx>
        <c:axId val="122095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209508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441960</xdr:colOff>
      <xdr:row>212</xdr:row>
      <xdr:rowOff>121920</xdr:rowOff>
    </xdr:from>
    <xdr:to>
      <xdr:col>11</xdr:col>
      <xdr:colOff>381000</xdr:colOff>
      <xdr:row>232</xdr:row>
      <xdr:rowOff>38100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0.28344</cdr:x>
      <cdr:y>0.42336</cdr:y>
    </cdr:from>
    <cdr:to>
      <cdr:x>0.73907</cdr:x>
      <cdr:y>0.82725</cdr:y>
    </cdr:to>
    <cdr:cxnSp macro="">
      <cdr:nvCxnSpPr>
        <cdr:cNvPr id="3" name="Přímá spojnice se šipkou 2"/>
        <cdr:cNvCxnSpPr/>
      </cdr:nvCxnSpPr>
      <cdr:spPr>
        <a:xfrm xmlns:a="http://schemas.openxmlformats.org/drawingml/2006/main">
          <a:off x="1630680" y="1325880"/>
          <a:ext cx="2621280" cy="126492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0.28079</cdr:x>
      <cdr:y>0.38593</cdr:y>
    </cdr:from>
    <cdr:to>
      <cdr:x>0.87152</cdr:x>
      <cdr:y>0.40876</cdr:y>
    </cdr:to>
    <cdr:cxnSp macro="">
      <cdr:nvCxnSpPr>
        <cdr:cNvPr id="9" name="Přímá spojnice se šipkou 8"/>
        <cdr:cNvCxnSpPr/>
      </cdr:nvCxnSpPr>
      <cdr:spPr>
        <a:xfrm xmlns:a="http://schemas.openxmlformats.org/drawingml/2006/main" flipV="1">
          <a:off x="1615440" y="1379220"/>
          <a:ext cx="3398520" cy="81596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0.54172</cdr:x>
      <cdr:y>0.20438</cdr:y>
    </cdr:from>
    <cdr:to>
      <cdr:x>0.87417</cdr:x>
      <cdr:y>0.36461</cdr:y>
    </cdr:to>
    <cdr:cxnSp macro="">
      <cdr:nvCxnSpPr>
        <cdr:cNvPr id="12" name="Přímá spojnice se šipkou 11"/>
        <cdr:cNvCxnSpPr/>
      </cdr:nvCxnSpPr>
      <cdr:spPr>
        <a:xfrm xmlns:a="http://schemas.openxmlformats.org/drawingml/2006/main">
          <a:off x="3116580" y="730408"/>
          <a:ext cx="1912620" cy="572612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0.75762</cdr:x>
      <cdr:y>0.40146</cdr:y>
    </cdr:from>
    <cdr:to>
      <cdr:x>0.88079</cdr:x>
      <cdr:y>0.82303</cdr:y>
    </cdr:to>
    <cdr:cxnSp macro="">
      <cdr:nvCxnSpPr>
        <cdr:cNvPr id="16" name="Přímá spojnice se šipkou 15"/>
        <cdr:cNvCxnSpPr/>
      </cdr:nvCxnSpPr>
      <cdr:spPr>
        <a:xfrm xmlns:a="http://schemas.openxmlformats.org/drawingml/2006/main" flipH="1">
          <a:off x="4358640" y="1434729"/>
          <a:ext cx="708660" cy="1506591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0.53333</cdr:x>
      <cdr:y>0.22547</cdr:y>
    </cdr:from>
    <cdr:to>
      <cdr:x>0.74702</cdr:x>
      <cdr:y>0.8145</cdr:y>
    </cdr:to>
    <cdr:cxnSp macro="">
      <cdr:nvCxnSpPr>
        <cdr:cNvPr id="20" name="Přímá spojnice se šipkou 19"/>
        <cdr:cNvCxnSpPr/>
      </cdr:nvCxnSpPr>
      <cdr:spPr>
        <a:xfrm xmlns:a="http://schemas.openxmlformats.org/drawingml/2006/main">
          <a:off x="3068320" y="805767"/>
          <a:ext cx="1229360" cy="2105073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362</xdr:row>
      <xdr:rowOff>0</xdr:rowOff>
    </xdr:from>
    <xdr:to>
      <xdr:col>14</xdr:col>
      <xdr:colOff>266700</xdr:colOff>
      <xdr:row>381</xdr:row>
      <xdr:rowOff>99060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0.53245</cdr:x>
      <cdr:y>0.22388</cdr:y>
    </cdr:from>
    <cdr:to>
      <cdr:x>0.73907</cdr:x>
      <cdr:y>0.82725</cdr:y>
    </cdr:to>
    <cdr:cxnSp macro="">
      <cdr:nvCxnSpPr>
        <cdr:cNvPr id="3" name="Přímá spojnice se šipkou 2"/>
        <cdr:cNvCxnSpPr/>
      </cdr:nvCxnSpPr>
      <cdr:spPr>
        <a:xfrm xmlns:a="http://schemas.openxmlformats.org/drawingml/2006/main">
          <a:off x="3063240" y="800100"/>
          <a:ext cx="1188704" cy="215631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0.54172</cdr:x>
      <cdr:y>0.20438</cdr:y>
    </cdr:from>
    <cdr:to>
      <cdr:x>0.87417</cdr:x>
      <cdr:y>0.36461</cdr:y>
    </cdr:to>
    <cdr:cxnSp macro="">
      <cdr:nvCxnSpPr>
        <cdr:cNvPr id="12" name="Přímá spojnice se šipkou 11"/>
        <cdr:cNvCxnSpPr/>
      </cdr:nvCxnSpPr>
      <cdr:spPr>
        <a:xfrm xmlns:a="http://schemas.openxmlformats.org/drawingml/2006/main">
          <a:off x="3116580" y="730408"/>
          <a:ext cx="1912620" cy="572612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0.75762</cdr:x>
      <cdr:y>0.40146</cdr:y>
    </cdr:from>
    <cdr:to>
      <cdr:x>0.88079</cdr:x>
      <cdr:y>0.82303</cdr:y>
    </cdr:to>
    <cdr:cxnSp macro="">
      <cdr:nvCxnSpPr>
        <cdr:cNvPr id="16" name="Přímá spojnice se šipkou 15"/>
        <cdr:cNvCxnSpPr/>
      </cdr:nvCxnSpPr>
      <cdr:spPr>
        <a:xfrm xmlns:a="http://schemas.openxmlformats.org/drawingml/2006/main" flipH="1">
          <a:off x="4358640" y="1434729"/>
          <a:ext cx="708660" cy="1506591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10</xdr:col>
      <xdr:colOff>378420</xdr:colOff>
      <xdr:row>20</xdr:row>
      <xdr:rowOff>125280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0.53245</cdr:x>
      <cdr:y>0.22388</cdr:y>
    </cdr:from>
    <cdr:to>
      <cdr:x>0.73907</cdr:x>
      <cdr:y>0.82725</cdr:y>
    </cdr:to>
    <cdr:cxnSp macro="">
      <cdr:nvCxnSpPr>
        <cdr:cNvPr id="3" name="Přímá spojnice se šipkou 2"/>
        <cdr:cNvCxnSpPr/>
      </cdr:nvCxnSpPr>
      <cdr:spPr>
        <a:xfrm xmlns:a="http://schemas.openxmlformats.org/drawingml/2006/main">
          <a:off x="3063240" y="800100"/>
          <a:ext cx="1188704" cy="215631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0.54172</cdr:x>
      <cdr:y>0.20438</cdr:y>
    </cdr:from>
    <cdr:to>
      <cdr:x>0.87417</cdr:x>
      <cdr:y>0.36461</cdr:y>
    </cdr:to>
    <cdr:cxnSp macro="">
      <cdr:nvCxnSpPr>
        <cdr:cNvPr id="12" name="Přímá spojnice se šipkou 11"/>
        <cdr:cNvCxnSpPr/>
      </cdr:nvCxnSpPr>
      <cdr:spPr>
        <a:xfrm xmlns:a="http://schemas.openxmlformats.org/drawingml/2006/main">
          <a:off x="3116580" y="730408"/>
          <a:ext cx="1912620" cy="572612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0.75762</cdr:x>
      <cdr:y>0.40146</cdr:y>
    </cdr:from>
    <cdr:to>
      <cdr:x>0.88079</cdr:x>
      <cdr:y>0.82303</cdr:y>
    </cdr:to>
    <cdr:cxnSp macro="">
      <cdr:nvCxnSpPr>
        <cdr:cNvPr id="16" name="Přímá spojnice se šipkou 15"/>
        <cdr:cNvCxnSpPr/>
      </cdr:nvCxnSpPr>
      <cdr:spPr>
        <a:xfrm xmlns:a="http://schemas.openxmlformats.org/drawingml/2006/main" flipH="1">
          <a:off x="4358640" y="1434729"/>
          <a:ext cx="708660" cy="1506591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12"/>
  <sheetViews>
    <sheetView tabSelected="1" workbookViewId="0"/>
  </sheetViews>
  <sheetFormatPr defaultRowHeight="15.6" x14ac:dyDescent="0.3"/>
  <cols>
    <col min="1" max="2" width="8.88671875" style="8"/>
    <col min="3" max="3" width="9.33203125" style="8" bestFit="1" customWidth="1"/>
    <col min="4" max="4" width="11.21875" style="8" bestFit="1" customWidth="1"/>
    <col min="5" max="8" width="8.88671875" style="8"/>
    <col min="9" max="9" width="10.88671875" style="8" bestFit="1" customWidth="1"/>
    <col min="10" max="14" width="8.88671875" style="8"/>
    <col min="15" max="15" width="10" style="8" bestFit="1" customWidth="1"/>
    <col min="16" max="16384" width="8.88671875" style="8"/>
  </cols>
  <sheetData>
    <row r="2" spans="2:16" x14ac:dyDescent="0.3">
      <c r="B2" s="18" t="s">
        <v>10</v>
      </c>
    </row>
    <row r="4" spans="2:16" ht="18.600000000000001" thickBot="1" x14ac:dyDescent="0.35">
      <c r="B4" s="1" t="s">
        <v>67</v>
      </c>
      <c r="C4" s="1" t="s">
        <v>68</v>
      </c>
      <c r="E4" s="8" t="s">
        <v>0</v>
      </c>
      <c r="G4" s="19"/>
      <c r="H4" s="8" t="s">
        <v>1</v>
      </c>
      <c r="J4" s="19"/>
      <c r="K4" s="8" t="s">
        <v>2</v>
      </c>
      <c r="M4" s="19"/>
      <c r="N4" s="8" t="s">
        <v>3</v>
      </c>
    </row>
    <row r="5" spans="2:16" x14ac:dyDescent="0.3">
      <c r="C5" s="8" t="s">
        <v>0</v>
      </c>
      <c r="D5" s="20">
        <v>0</v>
      </c>
      <c r="E5" s="21">
        <v>0</v>
      </c>
      <c r="F5" s="21">
        <v>0</v>
      </c>
      <c r="G5" s="22">
        <v>1</v>
      </c>
      <c r="H5" s="21">
        <v>1</v>
      </c>
      <c r="I5" s="21">
        <v>1</v>
      </c>
      <c r="J5" s="22">
        <v>3</v>
      </c>
      <c r="K5" s="21">
        <v>3</v>
      </c>
      <c r="L5" s="21">
        <v>3</v>
      </c>
      <c r="M5" s="22">
        <v>2</v>
      </c>
      <c r="N5" s="21">
        <v>2</v>
      </c>
      <c r="O5" s="23">
        <v>2</v>
      </c>
      <c r="P5" s="24"/>
    </row>
    <row r="6" spans="2:16" x14ac:dyDescent="0.3">
      <c r="C6" s="8" t="s">
        <v>1</v>
      </c>
      <c r="D6" s="25">
        <v>0</v>
      </c>
      <c r="E6" s="24">
        <v>0</v>
      </c>
      <c r="F6" s="24">
        <v>0</v>
      </c>
      <c r="G6" s="19">
        <v>0</v>
      </c>
      <c r="H6" s="24">
        <v>0</v>
      </c>
      <c r="I6" s="24">
        <v>0</v>
      </c>
      <c r="J6" s="19">
        <v>3</v>
      </c>
      <c r="K6" s="24">
        <v>3</v>
      </c>
      <c r="L6" s="24">
        <v>3</v>
      </c>
      <c r="M6" s="19">
        <v>4</v>
      </c>
      <c r="N6" s="24">
        <v>4</v>
      </c>
      <c r="O6" s="26">
        <v>4</v>
      </c>
      <c r="P6" s="24"/>
    </row>
    <row r="7" spans="2:16" x14ac:dyDescent="0.3">
      <c r="C7" s="8" t="s">
        <v>2</v>
      </c>
      <c r="D7" s="25">
        <v>3</v>
      </c>
      <c r="E7" s="24">
        <v>3</v>
      </c>
      <c r="F7" s="24">
        <v>3</v>
      </c>
      <c r="G7" s="19">
        <v>3</v>
      </c>
      <c r="H7" s="24">
        <v>3</v>
      </c>
      <c r="I7" s="24">
        <v>3</v>
      </c>
      <c r="J7" s="19">
        <v>0</v>
      </c>
      <c r="K7" s="24">
        <v>0</v>
      </c>
      <c r="L7" s="24">
        <v>0</v>
      </c>
      <c r="M7" s="19">
        <v>3</v>
      </c>
      <c r="N7" s="24">
        <v>3</v>
      </c>
      <c r="O7" s="26">
        <v>3</v>
      </c>
      <c r="P7" s="24"/>
    </row>
    <row r="8" spans="2:16" ht="16.2" thickBot="1" x14ac:dyDescent="0.35">
      <c r="C8" s="8" t="s">
        <v>3</v>
      </c>
      <c r="D8" s="27">
        <v>3</v>
      </c>
      <c r="E8" s="28">
        <v>3</v>
      </c>
      <c r="F8" s="28">
        <v>3</v>
      </c>
      <c r="G8" s="29">
        <v>4</v>
      </c>
      <c r="H8" s="28">
        <v>4</v>
      </c>
      <c r="I8" s="28">
        <v>4</v>
      </c>
      <c r="J8" s="29">
        <v>2</v>
      </c>
      <c r="K8" s="28">
        <v>2</v>
      </c>
      <c r="L8" s="28">
        <v>2</v>
      </c>
      <c r="M8" s="29">
        <v>0</v>
      </c>
      <c r="N8" s="28">
        <v>0</v>
      </c>
      <c r="O8" s="30">
        <v>0</v>
      </c>
      <c r="P8" s="24"/>
    </row>
    <row r="10" spans="2:16" ht="18.600000000000001" thickBot="1" x14ac:dyDescent="0.35">
      <c r="C10" s="1" t="s">
        <v>69</v>
      </c>
      <c r="E10" s="8" t="s">
        <v>0</v>
      </c>
      <c r="G10" s="19"/>
      <c r="H10" s="8" t="s">
        <v>1</v>
      </c>
      <c r="J10" s="19"/>
      <c r="K10" s="8" t="s">
        <v>2</v>
      </c>
      <c r="M10" s="19"/>
      <c r="N10" s="8" t="s">
        <v>3</v>
      </c>
    </row>
    <row r="11" spans="2:16" x14ac:dyDescent="0.3">
      <c r="C11" s="8" t="s">
        <v>0</v>
      </c>
      <c r="D11" s="20">
        <v>0</v>
      </c>
      <c r="E11" s="21">
        <v>0</v>
      </c>
      <c r="F11" s="21">
        <v>0</v>
      </c>
      <c r="G11" s="22">
        <v>0</v>
      </c>
      <c r="H11" s="21">
        <v>0</v>
      </c>
      <c r="I11" s="21">
        <v>0</v>
      </c>
      <c r="J11" s="22">
        <v>3</v>
      </c>
      <c r="K11" s="21">
        <v>3</v>
      </c>
      <c r="L11" s="21">
        <v>3</v>
      </c>
      <c r="M11" s="22">
        <v>2</v>
      </c>
      <c r="N11" s="21">
        <v>2</v>
      </c>
      <c r="O11" s="23">
        <v>2</v>
      </c>
      <c r="P11" s="24"/>
    </row>
    <row r="12" spans="2:16" x14ac:dyDescent="0.3">
      <c r="C12" s="8" t="s">
        <v>1</v>
      </c>
      <c r="D12" s="25">
        <v>1</v>
      </c>
      <c r="E12" s="24">
        <v>1</v>
      </c>
      <c r="F12" s="24">
        <v>1</v>
      </c>
      <c r="G12" s="19">
        <v>0</v>
      </c>
      <c r="H12" s="24">
        <v>0</v>
      </c>
      <c r="I12" s="24">
        <v>0</v>
      </c>
      <c r="J12" s="19">
        <v>3</v>
      </c>
      <c r="K12" s="24">
        <v>3</v>
      </c>
      <c r="L12" s="24">
        <v>3</v>
      </c>
      <c r="M12" s="19">
        <v>3</v>
      </c>
      <c r="N12" s="24">
        <v>3</v>
      </c>
      <c r="O12" s="26">
        <v>3</v>
      </c>
      <c r="P12" s="24"/>
    </row>
    <row r="13" spans="2:16" x14ac:dyDescent="0.3">
      <c r="C13" s="8" t="s">
        <v>2</v>
      </c>
      <c r="D13" s="25">
        <v>3</v>
      </c>
      <c r="E13" s="24">
        <v>3</v>
      </c>
      <c r="F13" s="24">
        <v>3</v>
      </c>
      <c r="G13" s="19">
        <v>4</v>
      </c>
      <c r="H13" s="24">
        <v>4</v>
      </c>
      <c r="I13" s="24">
        <v>4</v>
      </c>
      <c r="J13" s="19">
        <v>0</v>
      </c>
      <c r="K13" s="24">
        <v>0</v>
      </c>
      <c r="L13" s="24">
        <v>0</v>
      </c>
      <c r="M13" s="19">
        <v>3</v>
      </c>
      <c r="N13" s="24">
        <v>3</v>
      </c>
      <c r="O13" s="26">
        <v>3</v>
      </c>
      <c r="P13" s="24"/>
    </row>
    <row r="14" spans="2:16" ht="16.2" thickBot="1" x14ac:dyDescent="0.35">
      <c r="C14" s="8" t="s">
        <v>3</v>
      </c>
      <c r="D14" s="27">
        <v>2</v>
      </c>
      <c r="E14" s="28">
        <v>2</v>
      </c>
      <c r="F14" s="28">
        <v>2</v>
      </c>
      <c r="G14" s="29">
        <v>3</v>
      </c>
      <c r="H14" s="28">
        <v>3</v>
      </c>
      <c r="I14" s="28">
        <v>3</v>
      </c>
      <c r="J14" s="29">
        <v>3</v>
      </c>
      <c r="K14" s="28">
        <v>3</v>
      </c>
      <c r="L14" s="28">
        <v>3</v>
      </c>
      <c r="M14" s="29">
        <v>0</v>
      </c>
      <c r="N14" s="28">
        <v>0</v>
      </c>
      <c r="O14" s="30">
        <v>0</v>
      </c>
      <c r="P14" s="24"/>
    </row>
    <row r="16" spans="2:16" ht="18.600000000000001" thickBot="1" x14ac:dyDescent="0.35">
      <c r="C16" s="1" t="s">
        <v>70</v>
      </c>
      <c r="E16" s="8" t="s">
        <v>0</v>
      </c>
      <c r="G16" s="19"/>
      <c r="H16" s="8" t="s">
        <v>1</v>
      </c>
      <c r="J16" s="19"/>
      <c r="K16" s="8" t="s">
        <v>2</v>
      </c>
      <c r="M16" s="19"/>
      <c r="N16" s="8" t="s">
        <v>3</v>
      </c>
    </row>
    <row r="17" spans="3:16" x14ac:dyDescent="0.3">
      <c r="C17" s="8" t="s">
        <v>0</v>
      </c>
      <c r="D17" s="20">
        <v>0</v>
      </c>
      <c r="E17" s="21">
        <v>0</v>
      </c>
      <c r="F17" s="21">
        <v>0</v>
      </c>
      <c r="G17" s="22">
        <v>1</v>
      </c>
      <c r="H17" s="21">
        <v>1</v>
      </c>
      <c r="I17" s="21">
        <v>1</v>
      </c>
      <c r="J17" s="22">
        <v>3</v>
      </c>
      <c r="K17" s="21">
        <v>3</v>
      </c>
      <c r="L17" s="21">
        <v>3</v>
      </c>
      <c r="M17" s="22">
        <v>3</v>
      </c>
      <c r="N17" s="21">
        <v>3</v>
      </c>
      <c r="O17" s="23">
        <v>3</v>
      </c>
      <c r="P17" s="24"/>
    </row>
    <row r="18" spans="3:16" x14ac:dyDescent="0.3">
      <c r="C18" s="8" t="s">
        <v>1</v>
      </c>
      <c r="D18" s="25">
        <v>1</v>
      </c>
      <c r="E18" s="24">
        <v>1</v>
      </c>
      <c r="F18" s="24">
        <v>1</v>
      </c>
      <c r="G18" s="19">
        <v>0</v>
      </c>
      <c r="H18" s="24">
        <v>0</v>
      </c>
      <c r="I18" s="24">
        <v>0</v>
      </c>
      <c r="J18" s="19">
        <v>4</v>
      </c>
      <c r="K18" s="24">
        <v>4</v>
      </c>
      <c r="L18" s="24">
        <v>4</v>
      </c>
      <c r="M18" s="19">
        <v>4</v>
      </c>
      <c r="N18" s="24">
        <v>4</v>
      </c>
      <c r="O18" s="26">
        <v>4</v>
      </c>
      <c r="P18" s="24"/>
    </row>
    <row r="19" spans="3:16" x14ac:dyDescent="0.3">
      <c r="C19" s="8" t="s">
        <v>2</v>
      </c>
      <c r="D19" s="25">
        <v>4</v>
      </c>
      <c r="E19" s="24">
        <v>4</v>
      </c>
      <c r="F19" s="24">
        <v>4</v>
      </c>
      <c r="G19" s="19">
        <v>3</v>
      </c>
      <c r="H19" s="24">
        <v>3</v>
      </c>
      <c r="I19" s="24">
        <v>3</v>
      </c>
      <c r="J19" s="19">
        <v>0</v>
      </c>
      <c r="K19" s="24">
        <v>0</v>
      </c>
      <c r="L19" s="24">
        <v>0</v>
      </c>
      <c r="M19" s="19">
        <v>2</v>
      </c>
      <c r="N19" s="24">
        <v>2</v>
      </c>
      <c r="O19" s="26">
        <v>2</v>
      </c>
      <c r="P19" s="24"/>
    </row>
    <row r="20" spans="3:16" ht="16.2" thickBot="1" x14ac:dyDescent="0.35">
      <c r="C20" s="8" t="s">
        <v>3</v>
      </c>
      <c r="D20" s="27">
        <v>2</v>
      </c>
      <c r="E20" s="28">
        <v>2</v>
      </c>
      <c r="F20" s="28">
        <v>2</v>
      </c>
      <c r="G20" s="29">
        <v>2</v>
      </c>
      <c r="H20" s="28">
        <v>2</v>
      </c>
      <c r="I20" s="28">
        <v>2</v>
      </c>
      <c r="J20" s="29">
        <v>2</v>
      </c>
      <c r="K20" s="28">
        <v>2</v>
      </c>
      <c r="L20" s="28">
        <v>2</v>
      </c>
      <c r="M20" s="29">
        <v>0</v>
      </c>
      <c r="N20" s="28">
        <v>0</v>
      </c>
      <c r="O20" s="30">
        <v>0</v>
      </c>
      <c r="P20" s="24"/>
    </row>
    <row r="22" spans="3:16" ht="18.600000000000001" thickBot="1" x14ac:dyDescent="0.35">
      <c r="C22" s="1" t="s">
        <v>71</v>
      </c>
      <c r="E22" s="8" t="s">
        <v>0</v>
      </c>
      <c r="G22" s="19"/>
      <c r="H22" s="8" t="s">
        <v>1</v>
      </c>
      <c r="J22" s="19"/>
      <c r="K22" s="8" t="s">
        <v>2</v>
      </c>
      <c r="M22" s="19"/>
      <c r="N22" s="8" t="s">
        <v>3</v>
      </c>
    </row>
    <row r="23" spans="3:16" x14ac:dyDescent="0.3">
      <c r="C23" s="8" t="s">
        <v>0</v>
      </c>
      <c r="D23" s="20">
        <v>0</v>
      </c>
      <c r="E23" s="21">
        <v>0</v>
      </c>
      <c r="F23" s="21">
        <v>0</v>
      </c>
      <c r="G23" s="22">
        <v>1</v>
      </c>
      <c r="H23" s="21">
        <v>1</v>
      </c>
      <c r="I23" s="21">
        <v>1</v>
      </c>
      <c r="J23" s="22">
        <v>4</v>
      </c>
      <c r="K23" s="21">
        <v>4</v>
      </c>
      <c r="L23" s="21">
        <v>4</v>
      </c>
      <c r="M23" s="22">
        <v>3</v>
      </c>
      <c r="N23" s="21">
        <v>3</v>
      </c>
      <c r="O23" s="23">
        <v>3</v>
      </c>
      <c r="P23" s="24"/>
    </row>
    <row r="24" spans="3:16" x14ac:dyDescent="0.3">
      <c r="C24" s="8" t="s">
        <v>1</v>
      </c>
      <c r="D24" s="25">
        <v>1</v>
      </c>
      <c r="E24" s="24">
        <v>1</v>
      </c>
      <c r="F24" s="24">
        <v>1</v>
      </c>
      <c r="G24" s="19">
        <v>0</v>
      </c>
      <c r="H24" s="24">
        <v>0</v>
      </c>
      <c r="I24" s="24">
        <v>0</v>
      </c>
      <c r="J24" s="19">
        <v>3</v>
      </c>
      <c r="K24" s="24">
        <v>3</v>
      </c>
      <c r="L24" s="24">
        <v>3</v>
      </c>
      <c r="M24" s="19">
        <v>4</v>
      </c>
      <c r="N24" s="24">
        <v>4</v>
      </c>
      <c r="O24" s="26">
        <v>4</v>
      </c>
      <c r="P24" s="24"/>
    </row>
    <row r="25" spans="3:16" x14ac:dyDescent="0.3">
      <c r="C25" s="8" t="s">
        <v>2</v>
      </c>
      <c r="D25" s="25">
        <v>2</v>
      </c>
      <c r="E25" s="24">
        <v>2</v>
      </c>
      <c r="F25" s="24">
        <v>2</v>
      </c>
      <c r="G25" s="19">
        <v>2</v>
      </c>
      <c r="H25" s="24">
        <v>2</v>
      </c>
      <c r="I25" s="24">
        <v>2</v>
      </c>
      <c r="J25" s="19">
        <v>0</v>
      </c>
      <c r="K25" s="24">
        <v>0</v>
      </c>
      <c r="L25" s="24">
        <v>0</v>
      </c>
      <c r="M25" s="19">
        <v>3</v>
      </c>
      <c r="N25" s="24">
        <v>3</v>
      </c>
      <c r="O25" s="26">
        <v>3</v>
      </c>
      <c r="P25" s="24"/>
    </row>
    <row r="26" spans="3:16" ht="16.2" thickBot="1" x14ac:dyDescent="0.35">
      <c r="C26" s="8" t="s">
        <v>3</v>
      </c>
      <c r="D26" s="27">
        <v>3</v>
      </c>
      <c r="E26" s="28">
        <v>3</v>
      </c>
      <c r="F26" s="28">
        <v>3</v>
      </c>
      <c r="G26" s="29">
        <v>3</v>
      </c>
      <c r="H26" s="28">
        <v>3</v>
      </c>
      <c r="I26" s="28">
        <v>3</v>
      </c>
      <c r="J26" s="29">
        <v>2</v>
      </c>
      <c r="K26" s="28">
        <v>2</v>
      </c>
      <c r="L26" s="28">
        <v>2</v>
      </c>
      <c r="M26" s="29">
        <v>0</v>
      </c>
      <c r="N26" s="28">
        <v>0</v>
      </c>
      <c r="O26" s="30">
        <v>0</v>
      </c>
      <c r="P26" s="24"/>
    </row>
    <row r="28" spans="3:16" ht="18.600000000000001" thickBot="1" x14ac:dyDescent="0.35">
      <c r="C28" s="1" t="s">
        <v>72</v>
      </c>
      <c r="E28" s="8" t="s">
        <v>0</v>
      </c>
      <c r="G28" s="19"/>
      <c r="H28" s="8" t="s">
        <v>1</v>
      </c>
      <c r="J28" s="19"/>
      <c r="K28" s="8" t="s">
        <v>2</v>
      </c>
      <c r="M28" s="19"/>
      <c r="N28" s="8" t="s">
        <v>3</v>
      </c>
    </row>
    <row r="29" spans="3:16" x14ac:dyDescent="0.3">
      <c r="C29" s="8" t="s">
        <v>0</v>
      </c>
      <c r="D29" s="20">
        <v>0</v>
      </c>
      <c r="E29" s="21">
        <v>0</v>
      </c>
      <c r="F29" s="21">
        <v>0</v>
      </c>
      <c r="G29" s="22">
        <v>1</v>
      </c>
      <c r="H29" s="21">
        <v>1</v>
      </c>
      <c r="I29" s="21">
        <v>1</v>
      </c>
      <c r="J29" s="22">
        <v>3</v>
      </c>
      <c r="K29" s="21">
        <v>3</v>
      </c>
      <c r="L29" s="21">
        <v>3</v>
      </c>
      <c r="M29" s="22">
        <v>2</v>
      </c>
      <c r="N29" s="21">
        <v>2</v>
      </c>
      <c r="O29" s="23">
        <v>2</v>
      </c>
      <c r="P29" s="24"/>
    </row>
    <row r="30" spans="3:16" x14ac:dyDescent="0.3">
      <c r="C30" s="8" t="s">
        <v>1</v>
      </c>
      <c r="D30" s="25">
        <v>1</v>
      </c>
      <c r="E30" s="24">
        <v>1</v>
      </c>
      <c r="F30" s="24">
        <v>1</v>
      </c>
      <c r="G30" s="19">
        <v>0</v>
      </c>
      <c r="H30" s="24">
        <v>0</v>
      </c>
      <c r="I30" s="24">
        <v>0</v>
      </c>
      <c r="J30" s="19">
        <v>4</v>
      </c>
      <c r="K30" s="24">
        <v>4</v>
      </c>
      <c r="L30" s="24">
        <v>4</v>
      </c>
      <c r="M30" s="19">
        <v>3</v>
      </c>
      <c r="N30" s="24">
        <v>3</v>
      </c>
      <c r="O30" s="26">
        <v>3</v>
      </c>
      <c r="P30" s="24"/>
    </row>
    <row r="31" spans="3:16" x14ac:dyDescent="0.3">
      <c r="C31" s="8" t="s">
        <v>2</v>
      </c>
      <c r="D31" s="25">
        <v>3</v>
      </c>
      <c r="E31" s="24">
        <v>3</v>
      </c>
      <c r="F31" s="24">
        <v>3</v>
      </c>
      <c r="G31" s="19">
        <v>4</v>
      </c>
      <c r="H31" s="24">
        <v>4</v>
      </c>
      <c r="I31" s="24">
        <v>4</v>
      </c>
      <c r="J31" s="19">
        <v>0</v>
      </c>
      <c r="K31" s="24">
        <v>0</v>
      </c>
      <c r="L31" s="24">
        <v>0</v>
      </c>
      <c r="M31" s="19">
        <v>4</v>
      </c>
      <c r="N31" s="24">
        <v>4</v>
      </c>
      <c r="O31" s="26">
        <v>4</v>
      </c>
      <c r="P31" s="24"/>
    </row>
    <row r="32" spans="3:16" ht="16.2" thickBot="1" x14ac:dyDescent="0.35">
      <c r="C32" s="8" t="s">
        <v>3</v>
      </c>
      <c r="D32" s="27">
        <v>2</v>
      </c>
      <c r="E32" s="28">
        <v>2</v>
      </c>
      <c r="F32" s="28">
        <v>2</v>
      </c>
      <c r="G32" s="29">
        <v>3</v>
      </c>
      <c r="H32" s="28">
        <v>3</v>
      </c>
      <c r="I32" s="28">
        <v>3</v>
      </c>
      <c r="J32" s="29">
        <v>3</v>
      </c>
      <c r="K32" s="28">
        <v>3</v>
      </c>
      <c r="L32" s="28">
        <v>3</v>
      </c>
      <c r="M32" s="29">
        <v>0</v>
      </c>
      <c r="N32" s="28">
        <v>0</v>
      </c>
      <c r="O32" s="30">
        <v>0</v>
      </c>
      <c r="P32" s="24"/>
    </row>
    <row r="35" spans="2:16" x14ac:dyDescent="0.3">
      <c r="B35" s="8" t="s">
        <v>9</v>
      </c>
      <c r="C35" s="8">
        <v>0</v>
      </c>
      <c r="D35" s="8">
        <v>0</v>
      </c>
      <c r="E35" s="8">
        <v>0</v>
      </c>
      <c r="F35" s="8">
        <v>0.25</v>
      </c>
    </row>
    <row r="36" spans="2:16" x14ac:dyDescent="0.3">
      <c r="C36" s="8">
        <v>1</v>
      </c>
      <c r="D36" s="8">
        <v>0</v>
      </c>
      <c r="E36" s="8">
        <v>0.25</v>
      </c>
      <c r="F36" s="8">
        <v>0.5</v>
      </c>
    </row>
    <row r="37" spans="2:16" x14ac:dyDescent="0.3">
      <c r="C37" s="8">
        <v>2</v>
      </c>
      <c r="D37" s="8">
        <v>0.25</v>
      </c>
      <c r="E37" s="8">
        <v>0.5</v>
      </c>
      <c r="F37" s="8">
        <v>0.75</v>
      </c>
    </row>
    <row r="38" spans="2:16" x14ac:dyDescent="0.3">
      <c r="C38" s="8">
        <v>3</v>
      </c>
      <c r="D38" s="8">
        <v>0.5</v>
      </c>
      <c r="E38" s="8">
        <v>0.75</v>
      </c>
      <c r="F38" s="8">
        <v>1</v>
      </c>
    </row>
    <row r="39" spans="2:16" x14ac:dyDescent="0.3">
      <c r="C39" s="8">
        <v>4</v>
      </c>
      <c r="D39" s="8">
        <v>0.75</v>
      </c>
      <c r="E39" s="8">
        <v>1</v>
      </c>
      <c r="F39" s="8">
        <v>1</v>
      </c>
    </row>
    <row r="41" spans="2:16" x14ac:dyDescent="0.3">
      <c r="B41" s="18" t="s">
        <v>11</v>
      </c>
    </row>
    <row r="43" spans="2:16" ht="18.600000000000001" thickBot="1" x14ac:dyDescent="0.35">
      <c r="B43" s="1" t="s">
        <v>73</v>
      </c>
      <c r="C43" s="1" t="s">
        <v>74</v>
      </c>
      <c r="E43" s="8" t="s">
        <v>0</v>
      </c>
      <c r="G43" s="19"/>
      <c r="H43" s="8" t="s">
        <v>1</v>
      </c>
      <c r="J43" s="19"/>
      <c r="K43" s="8" t="s">
        <v>2</v>
      </c>
      <c r="M43" s="19"/>
      <c r="N43" s="8" t="s">
        <v>3</v>
      </c>
      <c r="P43" s="1" t="s">
        <v>75</v>
      </c>
    </row>
    <row r="44" spans="2:16" x14ac:dyDescent="0.3">
      <c r="C44" s="8" t="s">
        <v>0</v>
      </c>
      <c r="D44" s="20">
        <v>0</v>
      </c>
      <c r="E44" s="21">
        <v>0</v>
      </c>
      <c r="F44" s="21">
        <v>0</v>
      </c>
      <c r="G44" s="22">
        <f t="shared" ref="G44" si="0">VLOOKUP(G5,$C$35:$F$39,2,0)</f>
        <v>0</v>
      </c>
      <c r="H44" s="21">
        <f t="shared" ref="H44" si="1">VLOOKUP(H5,$C$35:$F$39,3,0)</f>
        <v>0.25</v>
      </c>
      <c r="I44" s="21">
        <f t="shared" ref="I44" si="2">VLOOKUP(I5,$C$35:$F$39,4,0)</f>
        <v>0.5</v>
      </c>
      <c r="J44" s="22">
        <f t="shared" ref="J44" si="3">VLOOKUP(J5,$C$35:$F$39,2,0)</f>
        <v>0.5</v>
      </c>
      <c r="K44" s="21">
        <f t="shared" ref="K44" si="4">VLOOKUP(K5,$C$35:$F$39,3,0)</f>
        <v>0.75</v>
      </c>
      <c r="L44" s="21">
        <f t="shared" ref="L44" si="5">VLOOKUP(L5,$C$35:$F$39,4,0)</f>
        <v>1</v>
      </c>
      <c r="M44" s="22">
        <f t="shared" ref="M44" si="6">VLOOKUP(M5,$C$35:$F$39,2,0)</f>
        <v>0.25</v>
      </c>
      <c r="N44" s="21">
        <f t="shared" ref="N44" si="7">VLOOKUP(N5,$C$35:$F$39,3,0)</f>
        <v>0.5</v>
      </c>
      <c r="O44" s="23">
        <f>VLOOKUP(O5,$C$35:$F$39,4,0)</f>
        <v>0.75</v>
      </c>
      <c r="P44" s="8">
        <f>SUM(F44,I44,L44,O44)</f>
        <v>2.25</v>
      </c>
    </row>
    <row r="45" spans="2:16" x14ac:dyDescent="0.3">
      <c r="C45" s="8" t="s">
        <v>1</v>
      </c>
      <c r="D45" s="25">
        <f t="shared" ref="D45" si="8">VLOOKUP(D6,$C$35:$F$39,2,0)</f>
        <v>0</v>
      </c>
      <c r="E45" s="24">
        <f t="shared" ref="E45" si="9">VLOOKUP(E6,$C$35:$F$39,3,0)</f>
        <v>0</v>
      </c>
      <c r="F45" s="24">
        <f t="shared" ref="F45" si="10">VLOOKUP(F6,$C$35:$F$39,4,0)</f>
        <v>0.25</v>
      </c>
      <c r="G45" s="19">
        <v>0</v>
      </c>
      <c r="H45" s="24">
        <v>0</v>
      </c>
      <c r="I45" s="24">
        <v>0</v>
      </c>
      <c r="J45" s="19">
        <f t="shared" ref="J45" si="11">VLOOKUP(J6,$C$35:$F$39,2,0)</f>
        <v>0.5</v>
      </c>
      <c r="K45" s="24">
        <f t="shared" ref="K45" si="12">VLOOKUP(K6,$C$35:$F$39,3,0)</f>
        <v>0.75</v>
      </c>
      <c r="L45" s="24">
        <f t="shared" ref="L45" si="13">VLOOKUP(L6,$C$35:$F$39,4,0)</f>
        <v>1</v>
      </c>
      <c r="M45" s="19">
        <f t="shared" ref="M45" si="14">VLOOKUP(M6,$C$35:$F$39,2,0)</f>
        <v>0.75</v>
      </c>
      <c r="N45" s="24">
        <f t="shared" ref="N45" si="15">VLOOKUP(N6,$C$35:$F$39,3,0)</f>
        <v>1</v>
      </c>
      <c r="O45" s="26">
        <f>VLOOKUP(O6,$C$35:$F$39,4,0)</f>
        <v>1</v>
      </c>
      <c r="P45" s="8">
        <f t="shared" ref="P45:P47" si="16">SUM(F45,I45,L45,O45)</f>
        <v>2.25</v>
      </c>
    </row>
    <row r="46" spans="2:16" x14ac:dyDescent="0.3">
      <c r="C46" s="8" t="s">
        <v>2</v>
      </c>
      <c r="D46" s="25">
        <f t="shared" ref="D46" si="17">VLOOKUP(D7,$C$35:$F$39,2,0)</f>
        <v>0.5</v>
      </c>
      <c r="E46" s="24">
        <f t="shared" ref="E46" si="18">VLOOKUP(E7,$C$35:$F$39,3,0)</f>
        <v>0.75</v>
      </c>
      <c r="F46" s="24">
        <f t="shared" ref="F46" si="19">VLOOKUP(F7,$C$35:$F$39,4,0)</f>
        <v>1</v>
      </c>
      <c r="G46" s="19">
        <f t="shared" ref="G46" si="20">VLOOKUP(G7,$C$35:$F$39,2,0)</f>
        <v>0.5</v>
      </c>
      <c r="H46" s="24">
        <f t="shared" ref="H46" si="21">VLOOKUP(H7,$C$35:$F$39,3,0)</f>
        <v>0.75</v>
      </c>
      <c r="I46" s="24">
        <f t="shared" ref="I46" si="22">VLOOKUP(I7,$C$35:$F$39,4,0)</f>
        <v>1</v>
      </c>
      <c r="J46" s="19">
        <v>0</v>
      </c>
      <c r="K46" s="24">
        <v>0</v>
      </c>
      <c r="L46" s="24">
        <v>0</v>
      </c>
      <c r="M46" s="19">
        <f t="shared" ref="M46" si="23">VLOOKUP(M7,$C$35:$F$39,2,0)</f>
        <v>0.5</v>
      </c>
      <c r="N46" s="24">
        <f t="shared" ref="N46" si="24">VLOOKUP(N7,$C$35:$F$39,3,0)</f>
        <v>0.75</v>
      </c>
      <c r="O46" s="26">
        <f>VLOOKUP(O7,$C$35:$F$39,4,0)</f>
        <v>1</v>
      </c>
      <c r="P46" s="8">
        <f t="shared" si="16"/>
        <v>3</v>
      </c>
    </row>
    <row r="47" spans="2:16" ht="16.2" thickBot="1" x14ac:dyDescent="0.35">
      <c r="C47" s="8" t="s">
        <v>3</v>
      </c>
      <c r="D47" s="27">
        <f t="shared" ref="D47" si="25">VLOOKUP(D8,$C$35:$F$39,2,0)</f>
        <v>0.5</v>
      </c>
      <c r="E47" s="28">
        <f t="shared" ref="E47" si="26">VLOOKUP(E8,$C$35:$F$39,3,0)</f>
        <v>0.75</v>
      </c>
      <c r="F47" s="28">
        <f t="shared" ref="F47" si="27">VLOOKUP(F8,$C$35:$F$39,4,0)</f>
        <v>1</v>
      </c>
      <c r="G47" s="29">
        <f t="shared" ref="G47" si="28">VLOOKUP(G8,$C$35:$F$39,2,0)</f>
        <v>0.75</v>
      </c>
      <c r="H47" s="28">
        <f t="shared" ref="H47" si="29">VLOOKUP(H8,$C$35:$F$39,3,0)</f>
        <v>1</v>
      </c>
      <c r="I47" s="28">
        <f t="shared" ref="I47" si="30">VLOOKUP(I8,$C$35:$F$39,4,0)</f>
        <v>1</v>
      </c>
      <c r="J47" s="29">
        <f t="shared" ref="J47" si="31">VLOOKUP(J8,$C$35:$F$39,2,0)</f>
        <v>0.25</v>
      </c>
      <c r="K47" s="28">
        <f t="shared" ref="K47" si="32">VLOOKUP(K8,$C$35:$F$39,3,0)</f>
        <v>0.5</v>
      </c>
      <c r="L47" s="28">
        <f t="shared" ref="L47" si="33">VLOOKUP(L8,$C$35:$F$39,4,0)</f>
        <v>0.75</v>
      </c>
      <c r="M47" s="29">
        <v>0</v>
      </c>
      <c r="N47" s="28">
        <v>0</v>
      </c>
      <c r="O47" s="30">
        <v>0</v>
      </c>
      <c r="P47" s="8">
        <f t="shared" si="16"/>
        <v>2.75</v>
      </c>
    </row>
    <row r="49" spans="3:16" ht="18.600000000000001" thickBot="1" x14ac:dyDescent="0.35">
      <c r="C49" s="1" t="s">
        <v>76</v>
      </c>
      <c r="E49" s="8" t="s">
        <v>0</v>
      </c>
      <c r="G49" s="19"/>
      <c r="H49" s="8" t="s">
        <v>1</v>
      </c>
      <c r="J49" s="19"/>
      <c r="K49" s="8" t="s">
        <v>2</v>
      </c>
      <c r="M49" s="19"/>
      <c r="N49" s="8" t="s">
        <v>3</v>
      </c>
      <c r="P49" s="1" t="s">
        <v>75</v>
      </c>
    </row>
    <row r="50" spans="3:16" x14ac:dyDescent="0.3">
      <c r="C50" s="8" t="s">
        <v>0</v>
      </c>
      <c r="D50" s="20">
        <v>0</v>
      </c>
      <c r="E50" s="21">
        <v>0</v>
      </c>
      <c r="F50" s="21">
        <v>0</v>
      </c>
      <c r="G50" s="22">
        <f t="shared" ref="G50" si="34">VLOOKUP(G11,$C$35:$F$39,2,0)</f>
        <v>0</v>
      </c>
      <c r="H50" s="21">
        <f t="shared" ref="H50" si="35">VLOOKUP(H11,$C$35:$F$39,3,0)</f>
        <v>0</v>
      </c>
      <c r="I50" s="21">
        <f t="shared" ref="I50" si="36">VLOOKUP(I11,$C$35:$F$39,4,0)</f>
        <v>0.25</v>
      </c>
      <c r="J50" s="22">
        <f t="shared" ref="J50" si="37">VLOOKUP(J11,$C$35:$F$39,2,0)</f>
        <v>0.5</v>
      </c>
      <c r="K50" s="21">
        <f t="shared" ref="K50" si="38">VLOOKUP(K11,$C$35:$F$39,3,0)</f>
        <v>0.75</v>
      </c>
      <c r="L50" s="21">
        <f t="shared" ref="L50" si="39">VLOOKUP(L11,$C$35:$F$39,4,0)</f>
        <v>1</v>
      </c>
      <c r="M50" s="22">
        <f t="shared" ref="M50" si="40">VLOOKUP(M11,$C$35:$F$39,2,0)</f>
        <v>0.25</v>
      </c>
      <c r="N50" s="21">
        <f t="shared" ref="N50" si="41">VLOOKUP(N11,$C$35:$F$39,3,0)</f>
        <v>0.5</v>
      </c>
      <c r="O50" s="23">
        <f t="shared" ref="O50:O52" si="42">VLOOKUP(O11,$C$35:$F$39,4,0)</f>
        <v>0.75</v>
      </c>
      <c r="P50" s="8">
        <f>SUM(F50,I50,L50,O50)</f>
        <v>2</v>
      </c>
    </row>
    <row r="51" spans="3:16" x14ac:dyDescent="0.3">
      <c r="C51" s="8" t="s">
        <v>1</v>
      </c>
      <c r="D51" s="25">
        <f t="shared" ref="D51" si="43">VLOOKUP(D12,$C$35:$F$39,2,0)</f>
        <v>0</v>
      </c>
      <c r="E51" s="24">
        <f t="shared" ref="E51" si="44">VLOOKUP(E12,$C$35:$F$39,3,0)</f>
        <v>0.25</v>
      </c>
      <c r="F51" s="24">
        <f t="shared" ref="F51" si="45">VLOOKUP(F12,$C$35:$F$39,4,0)</f>
        <v>0.5</v>
      </c>
      <c r="G51" s="19">
        <v>0</v>
      </c>
      <c r="H51" s="24">
        <v>0</v>
      </c>
      <c r="I51" s="24">
        <v>0</v>
      </c>
      <c r="J51" s="19">
        <f t="shared" ref="J51" si="46">VLOOKUP(J12,$C$35:$F$39,2,0)</f>
        <v>0.5</v>
      </c>
      <c r="K51" s="24">
        <f t="shared" ref="K51" si="47">VLOOKUP(K12,$C$35:$F$39,3,0)</f>
        <v>0.75</v>
      </c>
      <c r="L51" s="24">
        <f t="shared" ref="L51" si="48">VLOOKUP(L12,$C$35:$F$39,4,0)</f>
        <v>1</v>
      </c>
      <c r="M51" s="19">
        <f t="shared" ref="M51" si="49">VLOOKUP(M12,$C$35:$F$39,2,0)</f>
        <v>0.5</v>
      </c>
      <c r="N51" s="24">
        <f t="shared" ref="N51" si="50">VLOOKUP(N12,$C$35:$F$39,3,0)</f>
        <v>0.75</v>
      </c>
      <c r="O51" s="26">
        <f t="shared" si="42"/>
        <v>1</v>
      </c>
      <c r="P51" s="8">
        <f t="shared" ref="P51:P53" si="51">SUM(F51,I51,L51,O51)</f>
        <v>2.5</v>
      </c>
    </row>
    <row r="52" spans="3:16" x14ac:dyDescent="0.3">
      <c r="C52" s="8" t="s">
        <v>2</v>
      </c>
      <c r="D52" s="25">
        <f t="shared" ref="D52" si="52">VLOOKUP(D13,$C$35:$F$39,2,0)</f>
        <v>0.5</v>
      </c>
      <c r="E52" s="24">
        <f t="shared" ref="E52" si="53">VLOOKUP(E13,$C$35:$F$39,3,0)</f>
        <v>0.75</v>
      </c>
      <c r="F52" s="24">
        <f t="shared" ref="F52" si="54">VLOOKUP(F13,$C$35:$F$39,4,0)</f>
        <v>1</v>
      </c>
      <c r="G52" s="19">
        <f t="shared" ref="G52" si="55">VLOOKUP(G13,$C$35:$F$39,2,0)</f>
        <v>0.75</v>
      </c>
      <c r="H52" s="24">
        <f t="shared" ref="H52" si="56">VLOOKUP(H13,$C$35:$F$39,3,0)</f>
        <v>1</v>
      </c>
      <c r="I52" s="24">
        <f t="shared" ref="I52" si="57">VLOOKUP(I13,$C$35:$F$39,4,0)</f>
        <v>1</v>
      </c>
      <c r="J52" s="19">
        <v>0</v>
      </c>
      <c r="K52" s="24">
        <v>0</v>
      </c>
      <c r="L52" s="24">
        <v>0</v>
      </c>
      <c r="M52" s="19">
        <f t="shared" ref="M52" si="58">VLOOKUP(M13,$C$35:$F$39,2,0)</f>
        <v>0.5</v>
      </c>
      <c r="N52" s="24">
        <f t="shared" ref="N52" si="59">VLOOKUP(N13,$C$35:$F$39,3,0)</f>
        <v>0.75</v>
      </c>
      <c r="O52" s="26">
        <f t="shared" si="42"/>
        <v>1</v>
      </c>
      <c r="P52" s="8">
        <f t="shared" si="51"/>
        <v>3</v>
      </c>
    </row>
    <row r="53" spans="3:16" ht="16.2" thickBot="1" x14ac:dyDescent="0.35">
      <c r="C53" s="8" t="s">
        <v>3</v>
      </c>
      <c r="D53" s="27">
        <f t="shared" ref="D53" si="60">VLOOKUP(D14,$C$35:$F$39,2,0)</f>
        <v>0.25</v>
      </c>
      <c r="E53" s="28">
        <f t="shared" ref="E53" si="61">VLOOKUP(E14,$C$35:$F$39,3,0)</f>
        <v>0.5</v>
      </c>
      <c r="F53" s="28">
        <f t="shared" ref="F53" si="62">VLOOKUP(F14,$C$35:$F$39,4,0)</f>
        <v>0.75</v>
      </c>
      <c r="G53" s="29">
        <f t="shared" ref="G53" si="63">VLOOKUP(G14,$C$35:$F$39,2,0)</f>
        <v>0.5</v>
      </c>
      <c r="H53" s="28">
        <f t="shared" ref="H53" si="64">VLOOKUP(H14,$C$35:$F$39,3,0)</f>
        <v>0.75</v>
      </c>
      <c r="I53" s="28">
        <f t="shared" ref="I53" si="65">VLOOKUP(I14,$C$35:$F$39,4,0)</f>
        <v>1</v>
      </c>
      <c r="J53" s="29">
        <f t="shared" ref="J53" si="66">VLOOKUP(J14,$C$35:$F$39,2,0)</f>
        <v>0.5</v>
      </c>
      <c r="K53" s="28">
        <f t="shared" ref="K53" si="67">VLOOKUP(K14,$C$35:$F$39,3,0)</f>
        <v>0.75</v>
      </c>
      <c r="L53" s="28">
        <f t="shared" ref="L53" si="68">VLOOKUP(L14,$C$35:$F$39,4,0)</f>
        <v>1</v>
      </c>
      <c r="M53" s="29">
        <v>0</v>
      </c>
      <c r="N53" s="28">
        <v>0</v>
      </c>
      <c r="O53" s="30">
        <v>0</v>
      </c>
      <c r="P53" s="8">
        <f t="shared" si="51"/>
        <v>2.75</v>
      </c>
    </row>
    <row r="55" spans="3:16" ht="18.600000000000001" thickBot="1" x14ac:dyDescent="0.35">
      <c r="C55" s="1" t="s">
        <v>77</v>
      </c>
      <c r="E55" s="8" t="s">
        <v>0</v>
      </c>
      <c r="G55" s="19"/>
      <c r="H55" s="8" t="s">
        <v>1</v>
      </c>
      <c r="J55" s="19"/>
      <c r="K55" s="8" t="s">
        <v>2</v>
      </c>
      <c r="M55" s="19"/>
      <c r="N55" s="8" t="s">
        <v>3</v>
      </c>
      <c r="P55" s="1" t="s">
        <v>75</v>
      </c>
    </row>
    <row r="56" spans="3:16" x14ac:dyDescent="0.3">
      <c r="C56" s="8" t="s">
        <v>0</v>
      </c>
      <c r="D56" s="20">
        <v>0</v>
      </c>
      <c r="E56" s="21">
        <v>0</v>
      </c>
      <c r="F56" s="21">
        <v>0</v>
      </c>
      <c r="G56" s="22">
        <f t="shared" ref="G56" si="69">VLOOKUP(G17,$C$35:$F$39,2,0)</f>
        <v>0</v>
      </c>
      <c r="H56" s="21">
        <f t="shared" ref="H56" si="70">VLOOKUP(H17,$C$35:$F$39,3,0)</f>
        <v>0.25</v>
      </c>
      <c r="I56" s="21">
        <f t="shared" ref="I56" si="71">VLOOKUP(I17,$C$35:$F$39,4,0)</f>
        <v>0.5</v>
      </c>
      <c r="J56" s="22">
        <f t="shared" ref="J56" si="72">VLOOKUP(J17,$C$35:$F$39,2,0)</f>
        <v>0.5</v>
      </c>
      <c r="K56" s="21">
        <f t="shared" ref="K56" si="73">VLOOKUP(K17,$C$35:$F$39,3,0)</f>
        <v>0.75</v>
      </c>
      <c r="L56" s="21">
        <f t="shared" ref="L56" si="74">VLOOKUP(L17,$C$35:$F$39,4,0)</f>
        <v>1</v>
      </c>
      <c r="M56" s="22">
        <f t="shared" ref="M56" si="75">VLOOKUP(M17,$C$35:$F$39,2,0)</f>
        <v>0.5</v>
      </c>
      <c r="N56" s="21">
        <f t="shared" ref="N56" si="76">VLOOKUP(N17,$C$35:$F$39,3,0)</f>
        <v>0.75</v>
      </c>
      <c r="O56" s="23">
        <f t="shared" ref="O56:O58" si="77">VLOOKUP(O17,$C$35:$F$39,4,0)</f>
        <v>1</v>
      </c>
      <c r="P56" s="8">
        <f>SUM(F56,I56,L56,O56)</f>
        <v>2.5</v>
      </c>
    </row>
    <row r="57" spans="3:16" x14ac:dyDescent="0.3">
      <c r="C57" s="8" t="s">
        <v>1</v>
      </c>
      <c r="D57" s="25">
        <f t="shared" ref="D57" si="78">VLOOKUP(D18,$C$35:$F$39,2,0)</f>
        <v>0</v>
      </c>
      <c r="E57" s="24">
        <f t="shared" ref="E57" si="79">VLOOKUP(E18,$C$35:$F$39,3,0)</f>
        <v>0.25</v>
      </c>
      <c r="F57" s="24">
        <f t="shared" ref="F57" si="80">VLOOKUP(F18,$C$35:$F$39,4,0)</f>
        <v>0.5</v>
      </c>
      <c r="G57" s="19">
        <v>0</v>
      </c>
      <c r="H57" s="24">
        <v>0</v>
      </c>
      <c r="I57" s="24">
        <v>0</v>
      </c>
      <c r="J57" s="19">
        <f t="shared" ref="J57" si="81">VLOOKUP(J18,$C$35:$F$39,2,0)</f>
        <v>0.75</v>
      </c>
      <c r="K57" s="24">
        <f t="shared" ref="K57" si="82">VLOOKUP(K18,$C$35:$F$39,3,0)</f>
        <v>1</v>
      </c>
      <c r="L57" s="24">
        <f t="shared" ref="L57" si="83">VLOOKUP(L18,$C$35:$F$39,4,0)</f>
        <v>1</v>
      </c>
      <c r="M57" s="19">
        <f t="shared" ref="M57" si="84">VLOOKUP(M18,$C$35:$F$39,2,0)</f>
        <v>0.75</v>
      </c>
      <c r="N57" s="24">
        <f t="shared" ref="N57" si="85">VLOOKUP(N18,$C$35:$F$39,3,0)</f>
        <v>1</v>
      </c>
      <c r="O57" s="26">
        <f t="shared" si="77"/>
        <v>1</v>
      </c>
      <c r="P57" s="8">
        <f t="shared" ref="P57:P59" si="86">SUM(F57,I57,L57,O57)</f>
        <v>2.5</v>
      </c>
    </row>
    <row r="58" spans="3:16" x14ac:dyDescent="0.3">
      <c r="C58" s="8" t="s">
        <v>2</v>
      </c>
      <c r="D58" s="25">
        <f t="shared" ref="D58" si="87">VLOOKUP(D19,$C$35:$F$39,2,0)</f>
        <v>0.75</v>
      </c>
      <c r="E58" s="24">
        <f t="shared" ref="E58" si="88">VLOOKUP(E19,$C$35:$F$39,3,0)</f>
        <v>1</v>
      </c>
      <c r="F58" s="24">
        <f t="shared" ref="F58" si="89">VLOOKUP(F19,$C$35:$F$39,4,0)</f>
        <v>1</v>
      </c>
      <c r="G58" s="19">
        <f t="shared" ref="G58" si="90">VLOOKUP(G19,$C$35:$F$39,2,0)</f>
        <v>0.5</v>
      </c>
      <c r="H58" s="24">
        <f t="shared" ref="H58" si="91">VLOOKUP(H19,$C$35:$F$39,3,0)</f>
        <v>0.75</v>
      </c>
      <c r="I58" s="24">
        <f t="shared" ref="I58" si="92">VLOOKUP(I19,$C$35:$F$39,4,0)</f>
        <v>1</v>
      </c>
      <c r="J58" s="19">
        <v>0</v>
      </c>
      <c r="K58" s="24">
        <v>0</v>
      </c>
      <c r="L58" s="24">
        <v>0</v>
      </c>
      <c r="M58" s="19">
        <f t="shared" ref="M58" si="93">VLOOKUP(M19,$C$35:$F$39,2,0)</f>
        <v>0.25</v>
      </c>
      <c r="N58" s="24">
        <f t="shared" ref="N58" si="94">VLOOKUP(N19,$C$35:$F$39,3,0)</f>
        <v>0.5</v>
      </c>
      <c r="O58" s="26">
        <f t="shared" si="77"/>
        <v>0.75</v>
      </c>
      <c r="P58" s="8">
        <f t="shared" si="86"/>
        <v>2.75</v>
      </c>
    </row>
    <row r="59" spans="3:16" ht="16.2" thickBot="1" x14ac:dyDescent="0.35">
      <c r="C59" s="8" t="s">
        <v>3</v>
      </c>
      <c r="D59" s="27">
        <f t="shared" ref="D59" si="95">VLOOKUP(D20,$C$35:$F$39,2,0)</f>
        <v>0.25</v>
      </c>
      <c r="E59" s="28">
        <f t="shared" ref="E59" si="96">VLOOKUP(E20,$C$35:$F$39,3,0)</f>
        <v>0.5</v>
      </c>
      <c r="F59" s="28">
        <f t="shared" ref="F59" si="97">VLOOKUP(F20,$C$35:$F$39,4,0)</f>
        <v>0.75</v>
      </c>
      <c r="G59" s="29">
        <f t="shared" ref="G59" si="98">VLOOKUP(G20,$C$35:$F$39,2,0)</f>
        <v>0.25</v>
      </c>
      <c r="H59" s="28">
        <f t="shared" ref="H59" si="99">VLOOKUP(H20,$C$35:$F$39,3,0)</f>
        <v>0.5</v>
      </c>
      <c r="I59" s="28">
        <f t="shared" ref="I59" si="100">VLOOKUP(I20,$C$35:$F$39,4,0)</f>
        <v>0.75</v>
      </c>
      <c r="J59" s="29">
        <f t="shared" ref="J59" si="101">VLOOKUP(J20,$C$35:$F$39,2,0)</f>
        <v>0.25</v>
      </c>
      <c r="K59" s="28">
        <f t="shared" ref="K59" si="102">VLOOKUP(K20,$C$35:$F$39,3,0)</f>
        <v>0.5</v>
      </c>
      <c r="L59" s="28">
        <f t="shared" ref="L59" si="103">VLOOKUP(L20,$C$35:$F$39,4,0)</f>
        <v>0.75</v>
      </c>
      <c r="M59" s="29">
        <v>0</v>
      </c>
      <c r="N59" s="28">
        <v>0</v>
      </c>
      <c r="O59" s="30">
        <v>0</v>
      </c>
      <c r="P59" s="8">
        <f t="shared" si="86"/>
        <v>2.25</v>
      </c>
    </row>
    <row r="61" spans="3:16" ht="18.600000000000001" thickBot="1" x14ac:dyDescent="0.35">
      <c r="C61" s="1" t="s">
        <v>78</v>
      </c>
      <c r="E61" s="8" t="s">
        <v>0</v>
      </c>
      <c r="G61" s="19"/>
      <c r="H61" s="8" t="s">
        <v>1</v>
      </c>
      <c r="J61" s="19"/>
      <c r="K61" s="8" t="s">
        <v>2</v>
      </c>
      <c r="M61" s="19"/>
      <c r="N61" s="8" t="s">
        <v>3</v>
      </c>
      <c r="P61" s="1" t="s">
        <v>75</v>
      </c>
    </row>
    <row r="62" spans="3:16" x14ac:dyDescent="0.3">
      <c r="C62" s="8" t="s">
        <v>0</v>
      </c>
      <c r="D62" s="20">
        <v>0</v>
      </c>
      <c r="E62" s="21">
        <v>0</v>
      </c>
      <c r="F62" s="21">
        <v>0</v>
      </c>
      <c r="G62" s="22">
        <f t="shared" ref="G62" si="104">VLOOKUP(G23,$C$35:$F$39,2,0)</f>
        <v>0</v>
      </c>
      <c r="H62" s="21">
        <f t="shared" ref="H62" si="105">VLOOKUP(H23,$C$35:$F$39,3,0)</f>
        <v>0.25</v>
      </c>
      <c r="I62" s="21">
        <f t="shared" ref="I62" si="106">VLOOKUP(I23,$C$35:$F$39,4,0)</f>
        <v>0.5</v>
      </c>
      <c r="J62" s="22">
        <f t="shared" ref="J62" si="107">VLOOKUP(J23,$C$35:$F$39,2,0)</f>
        <v>0.75</v>
      </c>
      <c r="K62" s="21">
        <f t="shared" ref="K62" si="108">VLOOKUP(K23,$C$35:$F$39,3,0)</f>
        <v>1</v>
      </c>
      <c r="L62" s="21">
        <f t="shared" ref="L62" si="109">VLOOKUP(L23,$C$35:$F$39,4,0)</f>
        <v>1</v>
      </c>
      <c r="M62" s="22">
        <f t="shared" ref="M62" si="110">VLOOKUP(M23,$C$35:$F$39,2,0)</f>
        <v>0.5</v>
      </c>
      <c r="N62" s="21">
        <f t="shared" ref="N62" si="111">VLOOKUP(N23,$C$35:$F$39,3,0)</f>
        <v>0.75</v>
      </c>
      <c r="O62" s="23">
        <f t="shared" ref="O62:O64" si="112">VLOOKUP(O23,$C$35:$F$39,4,0)</f>
        <v>1</v>
      </c>
      <c r="P62" s="8">
        <f>SUM(F62,I62,L62,O62)</f>
        <v>2.5</v>
      </c>
    </row>
    <row r="63" spans="3:16" x14ac:dyDescent="0.3">
      <c r="C63" s="8" t="s">
        <v>1</v>
      </c>
      <c r="D63" s="25">
        <f t="shared" ref="D63" si="113">VLOOKUP(D24,$C$35:$F$39,2,0)</f>
        <v>0</v>
      </c>
      <c r="E63" s="24">
        <f t="shared" ref="E63" si="114">VLOOKUP(E24,$C$35:$F$39,3,0)</f>
        <v>0.25</v>
      </c>
      <c r="F63" s="24">
        <f t="shared" ref="F63" si="115">VLOOKUP(F24,$C$35:$F$39,4,0)</f>
        <v>0.5</v>
      </c>
      <c r="G63" s="19">
        <v>0</v>
      </c>
      <c r="H63" s="24">
        <v>0</v>
      </c>
      <c r="I63" s="24">
        <v>0</v>
      </c>
      <c r="J63" s="19">
        <f t="shared" ref="J63" si="116">VLOOKUP(J24,$C$35:$F$39,2,0)</f>
        <v>0.5</v>
      </c>
      <c r="K63" s="24">
        <f t="shared" ref="K63" si="117">VLOOKUP(K24,$C$35:$F$39,3,0)</f>
        <v>0.75</v>
      </c>
      <c r="L63" s="24">
        <f t="shared" ref="L63" si="118">VLOOKUP(L24,$C$35:$F$39,4,0)</f>
        <v>1</v>
      </c>
      <c r="M63" s="19">
        <f t="shared" ref="M63" si="119">VLOOKUP(M24,$C$35:$F$39,2,0)</f>
        <v>0.75</v>
      </c>
      <c r="N63" s="24">
        <f t="shared" ref="N63" si="120">VLOOKUP(N24,$C$35:$F$39,3,0)</f>
        <v>1</v>
      </c>
      <c r="O63" s="26">
        <f t="shared" si="112"/>
        <v>1</v>
      </c>
      <c r="P63" s="8">
        <f t="shared" ref="P63:P65" si="121">SUM(F63,I63,L63,O63)</f>
        <v>2.5</v>
      </c>
    </row>
    <row r="64" spans="3:16" x14ac:dyDescent="0.3">
      <c r="C64" s="8" t="s">
        <v>2</v>
      </c>
      <c r="D64" s="25">
        <f t="shared" ref="D64" si="122">VLOOKUP(D25,$C$35:$F$39,2,0)</f>
        <v>0.25</v>
      </c>
      <c r="E64" s="24">
        <f t="shared" ref="E64" si="123">VLOOKUP(E25,$C$35:$F$39,3,0)</f>
        <v>0.5</v>
      </c>
      <c r="F64" s="24">
        <f t="shared" ref="F64" si="124">VLOOKUP(F25,$C$35:$F$39,4,0)</f>
        <v>0.75</v>
      </c>
      <c r="G64" s="19">
        <f t="shared" ref="G64" si="125">VLOOKUP(G25,$C$35:$F$39,2,0)</f>
        <v>0.25</v>
      </c>
      <c r="H64" s="24">
        <f t="shared" ref="H64" si="126">VLOOKUP(H25,$C$35:$F$39,3,0)</f>
        <v>0.5</v>
      </c>
      <c r="I64" s="24">
        <f t="shared" ref="I64" si="127">VLOOKUP(I25,$C$35:$F$39,4,0)</f>
        <v>0.75</v>
      </c>
      <c r="J64" s="19">
        <v>0</v>
      </c>
      <c r="K64" s="24">
        <v>0</v>
      </c>
      <c r="L64" s="24">
        <v>0</v>
      </c>
      <c r="M64" s="19">
        <f t="shared" ref="M64" si="128">VLOOKUP(M25,$C$35:$F$39,2,0)</f>
        <v>0.5</v>
      </c>
      <c r="N64" s="24">
        <f t="shared" ref="N64" si="129">VLOOKUP(N25,$C$35:$F$39,3,0)</f>
        <v>0.75</v>
      </c>
      <c r="O64" s="26">
        <f t="shared" si="112"/>
        <v>1</v>
      </c>
      <c r="P64" s="8">
        <f t="shared" si="121"/>
        <v>2.5</v>
      </c>
    </row>
    <row r="65" spans="1:16" ht="16.2" thickBot="1" x14ac:dyDescent="0.35">
      <c r="C65" s="8" t="s">
        <v>3</v>
      </c>
      <c r="D65" s="27">
        <f t="shared" ref="D65" si="130">VLOOKUP(D26,$C$35:$F$39,2,0)</f>
        <v>0.5</v>
      </c>
      <c r="E65" s="28">
        <f t="shared" ref="E65" si="131">VLOOKUP(E26,$C$35:$F$39,3,0)</f>
        <v>0.75</v>
      </c>
      <c r="F65" s="28">
        <f t="shared" ref="F65" si="132">VLOOKUP(F26,$C$35:$F$39,4,0)</f>
        <v>1</v>
      </c>
      <c r="G65" s="29">
        <f t="shared" ref="G65" si="133">VLOOKUP(G26,$C$35:$F$39,2,0)</f>
        <v>0.5</v>
      </c>
      <c r="H65" s="28">
        <f t="shared" ref="H65" si="134">VLOOKUP(H26,$C$35:$F$39,3,0)</f>
        <v>0.75</v>
      </c>
      <c r="I65" s="28">
        <f t="shared" ref="I65" si="135">VLOOKUP(I26,$C$35:$F$39,4,0)</f>
        <v>1</v>
      </c>
      <c r="J65" s="29">
        <f t="shared" ref="J65" si="136">VLOOKUP(J26,$C$35:$F$39,2,0)</f>
        <v>0.25</v>
      </c>
      <c r="K65" s="28">
        <f t="shared" ref="K65" si="137">VLOOKUP(K26,$C$35:$F$39,3,0)</f>
        <v>0.5</v>
      </c>
      <c r="L65" s="28">
        <f t="shared" ref="L65" si="138">VLOOKUP(L26,$C$35:$F$39,4,0)</f>
        <v>0.75</v>
      </c>
      <c r="M65" s="29">
        <v>0</v>
      </c>
      <c r="N65" s="28">
        <v>0</v>
      </c>
      <c r="O65" s="30">
        <v>0</v>
      </c>
      <c r="P65" s="8">
        <f t="shared" si="121"/>
        <v>2.75</v>
      </c>
    </row>
    <row r="67" spans="1:16" ht="18.600000000000001" thickBot="1" x14ac:dyDescent="0.35">
      <c r="C67" s="1" t="s">
        <v>79</v>
      </c>
      <c r="E67" s="8" t="s">
        <v>0</v>
      </c>
      <c r="G67" s="19"/>
      <c r="H67" s="8" t="s">
        <v>1</v>
      </c>
      <c r="J67" s="19"/>
      <c r="K67" s="8" t="s">
        <v>2</v>
      </c>
      <c r="M67" s="19"/>
      <c r="N67" s="8" t="s">
        <v>3</v>
      </c>
      <c r="P67" s="1" t="s">
        <v>75</v>
      </c>
    </row>
    <row r="68" spans="1:16" x14ac:dyDescent="0.3">
      <c r="C68" s="8" t="s">
        <v>0</v>
      </c>
      <c r="D68" s="20">
        <v>0</v>
      </c>
      <c r="E68" s="21">
        <v>0</v>
      </c>
      <c r="F68" s="21">
        <v>0</v>
      </c>
      <c r="G68" s="22">
        <f t="shared" ref="G68" si="139">VLOOKUP(G29,$C$35:$F$39,2,0)</f>
        <v>0</v>
      </c>
      <c r="H68" s="21">
        <f t="shared" ref="H68" si="140">VLOOKUP(H29,$C$35:$F$39,3,0)</f>
        <v>0.25</v>
      </c>
      <c r="I68" s="21">
        <f t="shared" ref="I68" si="141">VLOOKUP(I29,$C$35:$F$39,4,0)</f>
        <v>0.5</v>
      </c>
      <c r="J68" s="22">
        <f t="shared" ref="J68" si="142">VLOOKUP(J29,$C$35:$F$39,2,0)</f>
        <v>0.5</v>
      </c>
      <c r="K68" s="21">
        <f t="shared" ref="K68" si="143">VLOOKUP(K29,$C$35:$F$39,3,0)</f>
        <v>0.75</v>
      </c>
      <c r="L68" s="21">
        <f t="shared" ref="L68" si="144">VLOOKUP(L29,$C$35:$F$39,4,0)</f>
        <v>1</v>
      </c>
      <c r="M68" s="22">
        <f t="shared" ref="M68" si="145">VLOOKUP(M29,$C$35:$F$39,2,0)</f>
        <v>0.25</v>
      </c>
      <c r="N68" s="21">
        <f t="shared" ref="N68" si="146">VLOOKUP(N29,$C$35:$F$39,3,0)</f>
        <v>0.5</v>
      </c>
      <c r="O68" s="23">
        <f t="shared" ref="O68:O70" si="147">VLOOKUP(O29,$C$35:$F$39,4,0)</f>
        <v>0.75</v>
      </c>
      <c r="P68" s="8">
        <f>SUM(F68,I68,L68,O68)</f>
        <v>2.25</v>
      </c>
    </row>
    <row r="69" spans="1:16" x14ac:dyDescent="0.3">
      <c r="C69" s="8" t="s">
        <v>1</v>
      </c>
      <c r="D69" s="25">
        <f t="shared" ref="D69" si="148">VLOOKUP(D30,$C$35:$F$39,2,0)</f>
        <v>0</v>
      </c>
      <c r="E69" s="24">
        <f t="shared" ref="E69" si="149">VLOOKUP(E30,$C$35:$F$39,3,0)</f>
        <v>0.25</v>
      </c>
      <c r="F69" s="24">
        <f t="shared" ref="F69" si="150">VLOOKUP(F30,$C$35:$F$39,4,0)</f>
        <v>0.5</v>
      </c>
      <c r="G69" s="19">
        <v>0</v>
      </c>
      <c r="H69" s="24">
        <v>0</v>
      </c>
      <c r="I69" s="24">
        <v>0</v>
      </c>
      <c r="J69" s="19">
        <f t="shared" ref="J69" si="151">VLOOKUP(J30,$C$35:$F$39,2,0)</f>
        <v>0.75</v>
      </c>
      <c r="K69" s="24">
        <f t="shared" ref="K69" si="152">VLOOKUP(K30,$C$35:$F$39,3,0)</f>
        <v>1</v>
      </c>
      <c r="L69" s="24">
        <f t="shared" ref="L69" si="153">VLOOKUP(L30,$C$35:$F$39,4,0)</f>
        <v>1</v>
      </c>
      <c r="M69" s="19">
        <f t="shared" ref="M69" si="154">VLOOKUP(M30,$C$35:$F$39,2,0)</f>
        <v>0.5</v>
      </c>
      <c r="N69" s="24">
        <f t="shared" ref="N69" si="155">VLOOKUP(N30,$C$35:$F$39,3,0)</f>
        <v>0.75</v>
      </c>
      <c r="O69" s="26">
        <f t="shared" si="147"/>
        <v>1</v>
      </c>
      <c r="P69" s="8">
        <f t="shared" ref="P69:P71" si="156">SUM(F69,I69,L69,O69)</f>
        <v>2.5</v>
      </c>
    </row>
    <row r="70" spans="1:16" x14ac:dyDescent="0.3">
      <c r="C70" s="8" t="s">
        <v>2</v>
      </c>
      <c r="D70" s="25">
        <f t="shared" ref="D70" si="157">VLOOKUP(D31,$C$35:$F$39,2,0)</f>
        <v>0.5</v>
      </c>
      <c r="E70" s="24">
        <f t="shared" ref="E70" si="158">VLOOKUP(E31,$C$35:$F$39,3,0)</f>
        <v>0.75</v>
      </c>
      <c r="F70" s="24">
        <f t="shared" ref="F70" si="159">VLOOKUP(F31,$C$35:$F$39,4,0)</f>
        <v>1</v>
      </c>
      <c r="G70" s="19">
        <f t="shared" ref="G70" si="160">VLOOKUP(G31,$C$35:$F$39,2,0)</f>
        <v>0.75</v>
      </c>
      <c r="H70" s="24">
        <f t="shared" ref="H70" si="161">VLOOKUP(H31,$C$35:$F$39,3,0)</f>
        <v>1</v>
      </c>
      <c r="I70" s="24">
        <f t="shared" ref="I70" si="162">VLOOKUP(I31,$C$35:$F$39,4,0)</f>
        <v>1</v>
      </c>
      <c r="J70" s="19">
        <v>0</v>
      </c>
      <c r="K70" s="24">
        <v>0</v>
      </c>
      <c r="L70" s="24">
        <v>0</v>
      </c>
      <c r="M70" s="19">
        <f t="shared" ref="M70" si="163">VLOOKUP(M31,$C$35:$F$39,2,0)</f>
        <v>0.75</v>
      </c>
      <c r="N70" s="24">
        <f t="shared" ref="N70" si="164">VLOOKUP(N31,$C$35:$F$39,3,0)</f>
        <v>1</v>
      </c>
      <c r="O70" s="26">
        <f t="shared" si="147"/>
        <v>1</v>
      </c>
      <c r="P70" s="8">
        <f t="shared" si="156"/>
        <v>3</v>
      </c>
    </row>
    <row r="71" spans="1:16" ht="16.2" thickBot="1" x14ac:dyDescent="0.35">
      <c r="C71" s="8" t="s">
        <v>3</v>
      </c>
      <c r="D71" s="27">
        <f t="shared" ref="D71" si="165">VLOOKUP(D32,$C$35:$F$39,2,0)</f>
        <v>0.25</v>
      </c>
      <c r="E71" s="28">
        <f t="shared" ref="E71" si="166">VLOOKUP(E32,$C$35:$F$39,3,0)</f>
        <v>0.5</v>
      </c>
      <c r="F71" s="28">
        <f t="shared" ref="F71" si="167">VLOOKUP(F32,$C$35:$F$39,4,0)</f>
        <v>0.75</v>
      </c>
      <c r="G71" s="29">
        <f t="shared" ref="G71" si="168">VLOOKUP(G32,$C$35:$F$39,2,0)</f>
        <v>0.5</v>
      </c>
      <c r="H71" s="28">
        <f t="shared" ref="H71" si="169">VLOOKUP(H32,$C$35:$F$39,3,0)</f>
        <v>0.75</v>
      </c>
      <c r="I71" s="28">
        <f t="shared" ref="I71" si="170">VLOOKUP(I32,$C$35:$F$39,4,0)</f>
        <v>1</v>
      </c>
      <c r="J71" s="29">
        <f t="shared" ref="J71" si="171">VLOOKUP(J32,$C$35:$F$39,2,0)</f>
        <v>0.5</v>
      </c>
      <c r="K71" s="28">
        <f t="shared" ref="K71" si="172">VLOOKUP(K32,$C$35:$F$39,3,0)</f>
        <v>0.75</v>
      </c>
      <c r="L71" s="28">
        <f t="shared" ref="L71" si="173">VLOOKUP(L32,$C$35:$F$39,4,0)</f>
        <v>1</v>
      </c>
      <c r="M71" s="29">
        <v>0</v>
      </c>
      <c r="N71" s="28">
        <v>0</v>
      </c>
      <c r="O71" s="30">
        <v>0</v>
      </c>
      <c r="P71" s="8">
        <f t="shared" si="156"/>
        <v>2.75</v>
      </c>
    </row>
    <row r="73" spans="1:16" ht="18" x14ac:dyDescent="0.3">
      <c r="A73" s="9"/>
      <c r="B73" s="18" t="s">
        <v>80</v>
      </c>
    </row>
    <row r="75" spans="1:16" ht="18.600000000000001" thickBot="1" x14ac:dyDescent="0.35">
      <c r="B75" s="1" t="s">
        <v>73</v>
      </c>
      <c r="C75" s="1" t="s">
        <v>74</v>
      </c>
      <c r="E75" s="8" t="s">
        <v>0</v>
      </c>
      <c r="G75" s="19"/>
      <c r="H75" s="8" t="s">
        <v>1</v>
      </c>
      <c r="J75" s="19"/>
      <c r="K75" s="8" t="s">
        <v>2</v>
      </c>
      <c r="M75" s="19"/>
      <c r="N75" s="8" t="s">
        <v>3</v>
      </c>
    </row>
    <row r="76" spans="1:16" x14ac:dyDescent="0.3">
      <c r="C76" s="8" t="s">
        <v>0</v>
      </c>
      <c r="D76" s="31">
        <f>D44/MAX($P$44:$P$47)</f>
        <v>0</v>
      </c>
      <c r="E76" s="32">
        <f t="shared" ref="E76:O76" si="174">E44/MAX($P$44:$P$47)</f>
        <v>0</v>
      </c>
      <c r="F76" s="32">
        <f t="shared" si="174"/>
        <v>0</v>
      </c>
      <c r="G76" s="33">
        <f t="shared" si="174"/>
        <v>0</v>
      </c>
      <c r="H76" s="32">
        <f t="shared" si="174"/>
        <v>8.3333333333333329E-2</v>
      </c>
      <c r="I76" s="32">
        <f t="shared" si="174"/>
        <v>0.16666666666666666</v>
      </c>
      <c r="J76" s="33">
        <f t="shared" si="174"/>
        <v>0.16666666666666666</v>
      </c>
      <c r="K76" s="32">
        <f t="shared" si="174"/>
        <v>0.25</v>
      </c>
      <c r="L76" s="32">
        <f t="shared" si="174"/>
        <v>0.33333333333333331</v>
      </c>
      <c r="M76" s="33">
        <f t="shared" si="174"/>
        <v>8.3333333333333329E-2</v>
      </c>
      <c r="N76" s="32">
        <f t="shared" si="174"/>
        <v>0.16666666666666666</v>
      </c>
      <c r="O76" s="34">
        <f t="shared" si="174"/>
        <v>0.25</v>
      </c>
    </row>
    <row r="77" spans="1:16" x14ac:dyDescent="0.3">
      <c r="C77" s="8" t="s">
        <v>1</v>
      </c>
      <c r="D77" s="35">
        <f t="shared" ref="D77:O77" si="175">D45/MAX($P$44:$P$47)</f>
        <v>0</v>
      </c>
      <c r="E77" s="36">
        <f t="shared" si="175"/>
        <v>0</v>
      </c>
      <c r="F77" s="36">
        <f t="shared" si="175"/>
        <v>8.3333333333333329E-2</v>
      </c>
      <c r="G77" s="37">
        <f t="shared" si="175"/>
        <v>0</v>
      </c>
      <c r="H77" s="36">
        <f t="shared" si="175"/>
        <v>0</v>
      </c>
      <c r="I77" s="36">
        <f t="shared" si="175"/>
        <v>0</v>
      </c>
      <c r="J77" s="37">
        <f t="shared" si="175"/>
        <v>0.16666666666666666</v>
      </c>
      <c r="K77" s="36">
        <f t="shared" si="175"/>
        <v>0.25</v>
      </c>
      <c r="L77" s="36">
        <f t="shared" si="175"/>
        <v>0.33333333333333331</v>
      </c>
      <c r="M77" s="37">
        <f t="shared" si="175"/>
        <v>0.25</v>
      </c>
      <c r="N77" s="36">
        <f t="shared" si="175"/>
        <v>0.33333333333333331</v>
      </c>
      <c r="O77" s="38">
        <f t="shared" si="175"/>
        <v>0.33333333333333331</v>
      </c>
    </row>
    <row r="78" spans="1:16" x14ac:dyDescent="0.3">
      <c r="C78" s="8" t="s">
        <v>2</v>
      </c>
      <c r="D78" s="35">
        <f t="shared" ref="D78:O78" si="176">D46/MAX($P$44:$P$47)</f>
        <v>0.16666666666666666</v>
      </c>
      <c r="E78" s="36">
        <f t="shared" si="176"/>
        <v>0.25</v>
      </c>
      <c r="F78" s="36">
        <f t="shared" si="176"/>
        <v>0.33333333333333331</v>
      </c>
      <c r="G78" s="37">
        <f t="shared" si="176"/>
        <v>0.16666666666666666</v>
      </c>
      <c r="H78" s="36">
        <f t="shared" si="176"/>
        <v>0.25</v>
      </c>
      <c r="I78" s="36">
        <f t="shared" si="176"/>
        <v>0.33333333333333331</v>
      </c>
      <c r="J78" s="37">
        <f t="shared" si="176"/>
        <v>0</v>
      </c>
      <c r="K78" s="36">
        <f t="shared" si="176"/>
        <v>0</v>
      </c>
      <c r="L78" s="36">
        <f t="shared" si="176"/>
        <v>0</v>
      </c>
      <c r="M78" s="37">
        <f t="shared" si="176"/>
        <v>0.16666666666666666</v>
      </c>
      <c r="N78" s="36">
        <f t="shared" si="176"/>
        <v>0.25</v>
      </c>
      <c r="O78" s="38">
        <f t="shared" si="176"/>
        <v>0.33333333333333331</v>
      </c>
    </row>
    <row r="79" spans="1:16" ht="16.2" thickBot="1" x14ac:dyDescent="0.35">
      <c r="C79" s="8" t="s">
        <v>3</v>
      </c>
      <c r="D79" s="39">
        <f t="shared" ref="D79:O79" si="177">D47/MAX($P$44:$P$47)</f>
        <v>0.16666666666666666</v>
      </c>
      <c r="E79" s="40">
        <f t="shared" si="177"/>
        <v>0.25</v>
      </c>
      <c r="F79" s="40">
        <f t="shared" si="177"/>
        <v>0.33333333333333331</v>
      </c>
      <c r="G79" s="41">
        <f t="shared" si="177"/>
        <v>0.25</v>
      </c>
      <c r="H79" s="40">
        <f t="shared" si="177"/>
        <v>0.33333333333333331</v>
      </c>
      <c r="I79" s="40">
        <f t="shared" si="177"/>
        <v>0.33333333333333331</v>
      </c>
      <c r="J79" s="41">
        <f t="shared" si="177"/>
        <v>8.3333333333333329E-2</v>
      </c>
      <c r="K79" s="40">
        <f t="shared" si="177"/>
        <v>0.16666666666666666</v>
      </c>
      <c r="L79" s="40">
        <f t="shared" si="177"/>
        <v>0.25</v>
      </c>
      <c r="M79" s="41">
        <f t="shared" si="177"/>
        <v>0</v>
      </c>
      <c r="N79" s="40">
        <f t="shared" si="177"/>
        <v>0</v>
      </c>
      <c r="O79" s="42">
        <f t="shared" si="177"/>
        <v>0</v>
      </c>
    </row>
    <row r="81" spans="3:15" ht="18.600000000000001" thickBot="1" x14ac:dyDescent="0.35">
      <c r="C81" s="1" t="s">
        <v>76</v>
      </c>
      <c r="E81" s="8" t="s">
        <v>0</v>
      </c>
      <c r="G81" s="19"/>
      <c r="H81" s="8" t="s">
        <v>1</v>
      </c>
      <c r="J81" s="19"/>
      <c r="K81" s="8" t="s">
        <v>2</v>
      </c>
      <c r="M81" s="19"/>
      <c r="N81" s="8" t="s">
        <v>3</v>
      </c>
    </row>
    <row r="82" spans="3:15" x14ac:dyDescent="0.3">
      <c r="C82" s="8" t="s">
        <v>0</v>
      </c>
      <c r="D82" s="31">
        <f>D50/MAX($P$50:$P$53)</f>
        <v>0</v>
      </c>
      <c r="E82" s="32">
        <f t="shared" ref="E82:O82" si="178">E50/MAX($P$50:$P$53)</f>
        <v>0</v>
      </c>
      <c r="F82" s="32">
        <f t="shared" si="178"/>
        <v>0</v>
      </c>
      <c r="G82" s="33">
        <f t="shared" si="178"/>
        <v>0</v>
      </c>
      <c r="H82" s="32">
        <f t="shared" si="178"/>
        <v>0</v>
      </c>
      <c r="I82" s="32">
        <f t="shared" si="178"/>
        <v>8.3333333333333329E-2</v>
      </c>
      <c r="J82" s="33">
        <f t="shared" si="178"/>
        <v>0.16666666666666666</v>
      </c>
      <c r="K82" s="32">
        <f t="shared" si="178"/>
        <v>0.25</v>
      </c>
      <c r="L82" s="32">
        <f t="shared" si="178"/>
        <v>0.33333333333333331</v>
      </c>
      <c r="M82" s="33">
        <f t="shared" si="178"/>
        <v>8.3333333333333329E-2</v>
      </c>
      <c r="N82" s="32">
        <f t="shared" si="178"/>
        <v>0.16666666666666666</v>
      </c>
      <c r="O82" s="34">
        <f t="shared" si="178"/>
        <v>0.25</v>
      </c>
    </row>
    <row r="83" spans="3:15" x14ac:dyDescent="0.3">
      <c r="C83" s="8" t="s">
        <v>1</v>
      </c>
      <c r="D83" s="35">
        <f t="shared" ref="D83:O83" si="179">D51/MAX($P$50:$P$53)</f>
        <v>0</v>
      </c>
      <c r="E83" s="36">
        <f t="shared" si="179"/>
        <v>8.3333333333333329E-2</v>
      </c>
      <c r="F83" s="36">
        <f t="shared" si="179"/>
        <v>0.16666666666666666</v>
      </c>
      <c r="G83" s="37">
        <f t="shared" si="179"/>
        <v>0</v>
      </c>
      <c r="H83" s="36">
        <f t="shared" si="179"/>
        <v>0</v>
      </c>
      <c r="I83" s="36">
        <f t="shared" si="179"/>
        <v>0</v>
      </c>
      <c r="J83" s="37">
        <f t="shared" si="179"/>
        <v>0.16666666666666666</v>
      </c>
      <c r="K83" s="36">
        <f t="shared" si="179"/>
        <v>0.25</v>
      </c>
      <c r="L83" s="36">
        <f t="shared" si="179"/>
        <v>0.33333333333333331</v>
      </c>
      <c r="M83" s="37">
        <f t="shared" si="179"/>
        <v>0.16666666666666666</v>
      </c>
      <c r="N83" s="36">
        <f t="shared" si="179"/>
        <v>0.25</v>
      </c>
      <c r="O83" s="38">
        <f t="shared" si="179"/>
        <v>0.33333333333333331</v>
      </c>
    </row>
    <row r="84" spans="3:15" x14ac:dyDescent="0.3">
      <c r="C84" s="8" t="s">
        <v>2</v>
      </c>
      <c r="D84" s="35">
        <f t="shared" ref="D84:O84" si="180">D52/MAX($P$50:$P$53)</f>
        <v>0.16666666666666666</v>
      </c>
      <c r="E84" s="36">
        <f t="shared" si="180"/>
        <v>0.25</v>
      </c>
      <c r="F84" s="36">
        <f t="shared" si="180"/>
        <v>0.33333333333333331</v>
      </c>
      <c r="G84" s="37">
        <f t="shared" si="180"/>
        <v>0.25</v>
      </c>
      <c r="H84" s="36">
        <f t="shared" si="180"/>
        <v>0.33333333333333331</v>
      </c>
      <c r="I84" s="36">
        <f t="shared" si="180"/>
        <v>0.33333333333333331</v>
      </c>
      <c r="J84" s="37">
        <f t="shared" si="180"/>
        <v>0</v>
      </c>
      <c r="K84" s="36">
        <f t="shared" si="180"/>
        <v>0</v>
      </c>
      <c r="L84" s="36">
        <f t="shared" si="180"/>
        <v>0</v>
      </c>
      <c r="M84" s="37">
        <f t="shared" si="180"/>
        <v>0.16666666666666666</v>
      </c>
      <c r="N84" s="36">
        <f t="shared" si="180"/>
        <v>0.25</v>
      </c>
      <c r="O84" s="38">
        <f t="shared" si="180"/>
        <v>0.33333333333333331</v>
      </c>
    </row>
    <row r="85" spans="3:15" ht="16.2" thickBot="1" x14ac:dyDescent="0.35">
      <c r="C85" s="8" t="s">
        <v>3</v>
      </c>
      <c r="D85" s="39">
        <f t="shared" ref="D85:O85" si="181">D53/MAX($P$50:$P$53)</f>
        <v>8.3333333333333329E-2</v>
      </c>
      <c r="E85" s="40">
        <f t="shared" si="181"/>
        <v>0.16666666666666666</v>
      </c>
      <c r="F85" s="40">
        <f t="shared" si="181"/>
        <v>0.25</v>
      </c>
      <c r="G85" s="41">
        <f t="shared" si="181"/>
        <v>0.16666666666666666</v>
      </c>
      <c r="H85" s="40">
        <f t="shared" si="181"/>
        <v>0.25</v>
      </c>
      <c r="I85" s="40">
        <f t="shared" si="181"/>
        <v>0.33333333333333331</v>
      </c>
      <c r="J85" s="41">
        <f t="shared" si="181"/>
        <v>0.16666666666666666</v>
      </c>
      <c r="K85" s="40">
        <f t="shared" si="181"/>
        <v>0.25</v>
      </c>
      <c r="L85" s="40">
        <f t="shared" si="181"/>
        <v>0.33333333333333331</v>
      </c>
      <c r="M85" s="41">
        <f t="shared" si="181"/>
        <v>0</v>
      </c>
      <c r="N85" s="40">
        <f t="shared" si="181"/>
        <v>0</v>
      </c>
      <c r="O85" s="42">
        <f t="shared" si="181"/>
        <v>0</v>
      </c>
    </row>
    <row r="87" spans="3:15" ht="18.600000000000001" thickBot="1" x14ac:dyDescent="0.35">
      <c r="C87" s="1" t="s">
        <v>77</v>
      </c>
      <c r="E87" s="8" t="s">
        <v>0</v>
      </c>
      <c r="G87" s="19"/>
      <c r="H87" s="8" t="s">
        <v>1</v>
      </c>
      <c r="J87" s="19"/>
      <c r="K87" s="8" t="s">
        <v>2</v>
      </c>
      <c r="M87" s="19"/>
      <c r="N87" s="8" t="s">
        <v>3</v>
      </c>
    </row>
    <row r="88" spans="3:15" x14ac:dyDescent="0.3">
      <c r="C88" s="8" t="s">
        <v>0</v>
      </c>
      <c r="D88" s="31">
        <f>D56/MAX($P$56:$P$59)</f>
        <v>0</v>
      </c>
      <c r="E88" s="32">
        <f t="shared" ref="E88:O88" si="182">E56/MAX($P$56:$P$59)</f>
        <v>0</v>
      </c>
      <c r="F88" s="32">
        <f t="shared" si="182"/>
        <v>0</v>
      </c>
      <c r="G88" s="33">
        <f t="shared" si="182"/>
        <v>0</v>
      </c>
      <c r="H88" s="32">
        <f t="shared" si="182"/>
        <v>9.0909090909090912E-2</v>
      </c>
      <c r="I88" s="32">
        <f t="shared" si="182"/>
        <v>0.18181818181818182</v>
      </c>
      <c r="J88" s="33">
        <f t="shared" si="182"/>
        <v>0.18181818181818182</v>
      </c>
      <c r="K88" s="32">
        <f t="shared" si="182"/>
        <v>0.27272727272727271</v>
      </c>
      <c r="L88" s="32">
        <f t="shared" si="182"/>
        <v>0.36363636363636365</v>
      </c>
      <c r="M88" s="33">
        <f t="shared" si="182"/>
        <v>0.18181818181818182</v>
      </c>
      <c r="N88" s="32">
        <f t="shared" si="182"/>
        <v>0.27272727272727271</v>
      </c>
      <c r="O88" s="34">
        <f t="shared" si="182"/>
        <v>0.36363636363636365</v>
      </c>
    </row>
    <row r="89" spans="3:15" x14ac:dyDescent="0.3">
      <c r="C89" s="8" t="s">
        <v>1</v>
      </c>
      <c r="D89" s="35">
        <f t="shared" ref="D89:O89" si="183">D57/MAX($P$56:$P$59)</f>
        <v>0</v>
      </c>
      <c r="E89" s="36">
        <f t="shared" si="183"/>
        <v>9.0909090909090912E-2</v>
      </c>
      <c r="F89" s="36">
        <f t="shared" si="183"/>
        <v>0.18181818181818182</v>
      </c>
      <c r="G89" s="37">
        <f t="shared" si="183"/>
        <v>0</v>
      </c>
      <c r="H89" s="36">
        <f t="shared" si="183"/>
        <v>0</v>
      </c>
      <c r="I89" s="36">
        <f t="shared" si="183"/>
        <v>0</v>
      </c>
      <c r="J89" s="37">
        <f t="shared" si="183"/>
        <v>0.27272727272727271</v>
      </c>
      <c r="K89" s="36">
        <f t="shared" si="183"/>
        <v>0.36363636363636365</v>
      </c>
      <c r="L89" s="36">
        <f t="shared" si="183"/>
        <v>0.36363636363636365</v>
      </c>
      <c r="M89" s="37">
        <f t="shared" si="183"/>
        <v>0.27272727272727271</v>
      </c>
      <c r="N89" s="36">
        <f t="shared" si="183"/>
        <v>0.36363636363636365</v>
      </c>
      <c r="O89" s="38">
        <f t="shared" si="183"/>
        <v>0.36363636363636365</v>
      </c>
    </row>
    <row r="90" spans="3:15" x14ac:dyDescent="0.3">
      <c r="C90" s="8" t="s">
        <v>2</v>
      </c>
      <c r="D90" s="35">
        <f t="shared" ref="D90:O90" si="184">D58/MAX($P$56:$P$59)</f>
        <v>0.27272727272727271</v>
      </c>
      <c r="E90" s="36">
        <f t="shared" si="184"/>
        <v>0.36363636363636365</v>
      </c>
      <c r="F90" s="36">
        <f t="shared" si="184"/>
        <v>0.36363636363636365</v>
      </c>
      <c r="G90" s="37">
        <f t="shared" si="184"/>
        <v>0.18181818181818182</v>
      </c>
      <c r="H90" s="36">
        <f t="shared" si="184"/>
        <v>0.27272727272727271</v>
      </c>
      <c r="I90" s="36">
        <f t="shared" si="184"/>
        <v>0.36363636363636365</v>
      </c>
      <c r="J90" s="37">
        <f t="shared" si="184"/>
        <v>0</v>
      </c>
      <c r="K90" s="36">
        <f t="shared" si="184"/>
        <v>0</v>
      </c>
      <c r="L90" s="36">
        <f t="shared" si="184"/>
        <v>0</v>
      </c>
      <c r="M90" s="37">
        <f t="shared" si="184"/>
        <v>9.0909090909090912E-2</v>
      </c>
      <c r="N90" s="36">
        <f t="shared" si="184"/>
        <v>0.18181818181818182</v>
      </c>
      <c r="O90" s="38">
        <f t="shared" si="184"/>
        <v>0.27272727272727271</v>
      </c>
    </row>
    <row r="91" spans="3:15" ht="16.2" thickBot="1" x14ac:dyDescent="0.35">
      <c r="C91" s="8" t="s">
        <v>3</v>
      </c>
      <c r="D91" s="39">
        <f t="shared" ref="D91:O91" si="185">D59/MAX($P$56:$P$59)</f>
        <v>9.0909090909090912E-2</v>
      </c>
      <c r="E91" s="40">
        <f t="shared" si="185"/>
        <v>0.18181818181818182</v>
      </c>
      <c r="F91" s="40">
        <f t="shared" si="185"/>
        <v>0.27272727272727271</v>
      </c>
      <c r="G91" s="41">
        <f t="shared" si="185"/>
        <v>9.0909090909090912E-2</v>
      </c>
      <c r="H91" s="40">
        <f t="shared" si="185"/>
        <v>0.18181818181818182</v>
      </c>
      <c r="I91" s="40">
        <f t="shared" si="185"/>
        <v>0.27272727272727271</v>
      </c>
      <c r="J91" s="41">
        <f t="shared" si="185"/>
        <v>9.0909090909090912E-2</v>
      </c>
      <c r="K91" s="40">
        <f t="shared" si="185"/>
        <v>0.18181818181818182</v>
      </c>
      <c r="L91" s="40">
        <f t="shared" si="185"/>
        <v>0.27272727272727271</v>
      </c>
      <c r="M91" s="41">
        <f t="shared" si="185"/>
        <v>0</v>
      </c>
      <c r="N91" s="40">
        <f t="shared" si="185"/>
        <v>0</v>
      </c>
      <c r="O91" s="42">
        <f t="shared" si="185"/>
        <v>0</v>
      </c>
    </row>
    <row r="93" spans="3:15" ht="18.600000000000001" thickBot="1" x14ac:dyDescent="0.35">
      <c r="C93" s="1" t="s">
        <v>78</v>
      </c>
      <c r="E93" s="8" t="s">
        <v>0</v>
      </c>
      <c r="G93" s="19"/>
      <c r="H93" s="8" t="s">
        <v>1</v>
      </c>
      <c r="J93" s="19"/>
      <c r="K93" s="8" t="s">
        <v>2</v>
      </c>
      <c r="M93" s="19"/>
      <c r="N93" s="8" t="s">
        <v>3</v>
      </c>
    </row>
    <row r="94" spans="3:15" x14ac:dyDescent="0.3">
      <c r="C94" s="8" t="s">
        <v>0</v>
      </c>
      <c r="D94" s="31">
        <f>D62/MAX($P$62:$P$65)</f>
        <v>0</v>
      </c>
      <c r="E94" s="32">
        <f t="shared" ref="E94:O94" si="186">E62/MAX($P$62:$P$65)</f>
        <v>0</v>
      </c>
      <c r="F94" s="32">
        <f t="shared" si="186"/>
        <v>0</v>
      </c>
      <c r="G94" s="33">
        <f t="shared" si="186"/>
        <v>0</v>
      </c>
      <c r="H94" s="32">
        <f t="shared" si="186"/>
        <v>9.0909090909090912E-2</v>
      </c>
      <c r="I94" s="32">
        <f t="shared" si="186"/>
        <v>0.18181818181818182</v>
      </c>
      <c r="J94" s="33">
        <f t="shared" si="186"/>
        <v>0.27272727272727271</v>
      </c>
      <c r="K94" s="32">
        <f t="shared" si="186"/>
        <v>0.36363636363636365</v>
      </c>
      <c r="L94" s="32">
        <f t="shared" si="186"/>
        <v>0.36363636363636365</v>
      </c>
      <c r="M94" s="33">
        <f t="shared" si="186"/>
        <v>0.18181818181818182</v>
      </c>
      <c r="N94" s="32">
        <f t="shared" si="186"/>
        <v>0.27272727272727271</v>
      </c>
      <c r="O94" s="34">
        <f t="shared" si="186"/>
        <v>0.36363636363636365</v>
      </c>
    </row>
    <row r="95" spans="3:15" x14ac:dyDescent="0.3">
      <c r="C95" s="8" t="s">
        <v>1</v>
      </c>
      <c r="D95" s="35">
        <f t="shared" ref="D95:O95" si="187">D63/MAX($P$62:$P$65)</f>
        <v>0</v>
      </c>
      <c r="E95" s="36">
        <f t="shared" si="187"/>
        <v>9.0909090909090912E-2</v>
      </c>
      <c r="F95" s="36">
        <f t="shared" si="187"/>
        <v>0.18181818181818182</v>
      </c>
      <c r="G95" s="37">
        <f t="shared" si="187"/>
        <v>0</v>
      </c>
      <c r="H95" s="36">
        <f t="shared" si="187"/>
        <v>0</v>
      </c>
      <c r="I95" s="36">
        <f t="shared" si="187"/>
        <v>0</v>
      </c>
      <c r="J95" s="37">
        <f t="shared" si="187"/>
        <v>0.18181818181818182</v>
      </c>
      <c r="K95" s="36">
        <f t="shared" si="187"/>
        <v>0.27272727272727271</v>
      </c>
      <c r="L95" s="36">
        <f t="shared" si="187"/>
        <v>0.36363636363636365</v>
      </c>
      <c r="M95" s="37">
        <f t="shared" si="187"/>
        <v>0.27272727272727271</v>
      </c>
      <c r="N95" s="36">
        <f t="shared" si="187"/>
        <v>0.36363636363636365</v>
      </c>
      <c r="O95" s="38">
        <f t="shared" si="187"/>
        <v>0.36363636363636365</v>
      </c>
    </row>
    <row r="96" spans="3:15" x14ac:dyDescent="0.3">
      <c r="C96" s="8" t="s">
        <v>2</v>
      </c>
      <c r="D96" s="35">
        <f t="shared" ref="D96:O96" si="188">D64/MAX($P$62:$P$65)</f>
        <v>9.0909090909090912E-2</v>
      </c>
      <c r="E96" s="36">
        <f t="shared" si="188"/>
        <v>0.18181818181818182</v>
      </c>
      <c r="F96" s="36">
        <f t="shared" si="188"/>
        <v>0.27272727272727271</v>
      </c>
      <c r="G96" s="37">
        <f t="shared" si="188"/>
        <v>9.0909090909090912E-2</v>
      </c>
      <c r="H96" s="36">
        <f t="shared" si="188"/>
        <v>0.18181818181818182</v>
      </c>
      <c r="I96" s="36">
        <f t="shared" si="188"/>
        <v>0.27272727272727271</v>
      </c>
      <c r="J96" s="37">
        <f t="shared" si="188"/>
        <v>0</v>
      </c>
      <c r="K96" s="36">
        <f t="shared" si="188"/>
        <v>0</v>
      </c>
      <c r="L96" s="36">
        <f t="shared" si="188"/>
        <v>0</v>
      </c>
      <c r="M96" s="37">
        <f t="shared" si="188"/>
        <v>0.18181818181818182</v>
      </c>
      <c r="N96" s="36">
        <f t="shared" si="188"/>
        <v>0.27272727272727271</v>
      </c>
      <c r="O96" s="38">
        <f t="shared" si="188"/>
        <v>0.36363636363636365</v>
      </c>
    </row>
    <row r="97" spans="2:15" ht="16.2" thickBot="1" x14ac:dyDescent="0.35">
      <c r="C97" s="8" t="s">
        <v>3</v>
      </c>
      <c r="D97" s="39">
        <f t="shared" ref="D97:O97" si="189">D65/MAX($P$62:$P$65)</f>
        <v>0.18181818181818182</v>
      </c>
      <c r="E97" s="40">
        <f t="shared" si="189"/>
        <v>0.27272727272727271</v>
      </c>
      <c r="F97" s="40">
        <f t="shared" si="189"/>
        <v>0.36363636363636365</v>
      </c>
      <c r="G97" s="41">
        <f t="shared" si="189"/>
        <v>0.18181818181818182</v>
      </c>
      <c r="H97" s="40">
        <f t="shared" si="189"/>
        <v>0.27272727272727271</v>
      </c>
      <c r="I97" s="40">
        <f t="shared" si="189"/>
        <v>0.36363636363636365</v>
      </c>
      <c r="J97" s="41">
        <f t="shared" si="189"/>
        <v>9.0909090909090912E-2</v>
      </c>
      <c r="K97" s="40">
        <f t="shared" si="189"/>
        <v>0.18181818181818182</v>
      </c>
      <c r="L97" s="40">
        <f t="shared" si="189"/>
        <v>0.27272727272727271</v>
      </c>
      <c r="M97" s="41">
        <f t="shared" si="189"/>
        <v>0</v>
      </c>
      <c r="N97" s="40">
        <f t="shared" si="189"/>
        <v>0</v>
      </c>
      <c r="O97" s="42">
        <f t="shared" si="189"/>
        <v>0</v>
      </c>
    </row>
    <row r="99" spans="2:15" ht="18.600000000000001" thickBot="1" x14ac:dyDescent="0.35">
      <c r="C99" s="1" t="s">
        <v>79</v>
      </c>
      <c r="E99" s="8" t="s">
        <v>0</v>
      </c>
      <c r="G99" s="19"/>
      <c r="H99" s="8" t="s">
        <v>1</v>
      </c>
      <c r="J99" s="19"/>
      <c r="K99" s="8" t="s">
        <v>2</v>
      </c>
      <c r="M99" s="19"/>
      <c r="N99" s="8" t="s">
        <v>3</v>
      </c>
    </row>
    <row r="100" spans="2:15" x14ac:dyDescent="0.3">
      <c r="C100" s="8" t="s">
        <v>0</v>
      </c>
      <c r="D100" s="31">
        <f>D68/MAX($P$68:$P$71)</f>
        <v>0</v>
      </c>
      <c r="E100" s="32">
        <f t="shared" ref="E100:O100" si="190">E68/MAX($P$68:$P$71)</f>
        <v>0</v>
      </c>
      <c r="F100" s="32">
        <f t="shared" si="190"/>
        <v>0</v>
      </c>
      <c r="G100" s="33">
        <f t="shared" si="190"/>
        <v>0</v>
      </c>
      <c r="H100" s="32">
        <f t="shared" si="190"/>
        <v>8.3333333333333329E-2</v>
      </c>
      <c r="I100" s="32">
        <f t="shared" si="190"/>
        <v>0.16666666666666666</v>
      </c>
      <c r="J100" s="33">
        <f t="shared" si="190"/>
        <v>0.16666666666666666</v>
      </c>
      <c r="K100" s="32">
        <f t="shared" si="190"/>
        <v>0.25</v>
      </c>
      <c r="L100" s="32">
        <f t="shared" si="190"/>
        <v>0.33333333333333331</v>
      </c>
      <c r="M100" s="33">
        <f t="shared" si="190"/>
        <v>8.3333333333333329E-2</v>
      </c>
      <c r="N100" s="32">
        <f t="shared" si="190"/>
        <v>0.16666666666666666</v>
      </c>
      <c r="O100" s="34">
        <f t="shared" si="190"/>
        <v>0.25</v>
      </c>
    </row>
    <row r="101" spans="2:15" x14ac:dyDescent="0.3">
      <c r="C101" s="8" t="s">
        <v>1</v>
      </c>
      <c r="D101" s="35">
        <f t="shared" ref="D101:O101" si="191">D69/MAX($P$68:$P$71)</f>
        <v>0</v>
      </c>
      <c r="E101" s="36">
        <f t="shared" si="191"/>
        <v>8.3333333333333329E-2</v>
      </c>
      <c r="F101" s="36">
        <f t="shared" si="191"/>
        <v>0.16666666666666666</v>
      </c>
      <c r="G101" s="37">
        <f t="shared" si="191"/>
        <v>0</v>
      </c>
      <c r="H101" s="36">
        <f t="shared" si="191"/>
        <v>0</v>
      </c>
      <c r="I101" s="36">
        <f t="shared" si="191"/>
        <v>0</v>
      </c>
      <c r="J101" s="37">
        <f t="shared" si="191"/>
        <v>0.25</v>
      </c>
      <c r="K101" s="36">
        <f t="shared" si="191"/>
        <v>0.33333333333333331</v>
      </c>
      <c r="L101" s="36">
        <f t="shared" si="191"/>
        <v>0.33333333333333331</v>
      </c>
      <c r="M101" s="37">
        <f t="shared" si="191"/>
        <v>0.16666666666666666</v>
      </c>
      <c r="N101" s="36">
        <f t="shared" si="191"/>
        <v>0.25</v>
      </c>
      <c r="O101" s="38">
        <f t="shared" si="191"/>
        <v>0.33333333333333331</v>
      </c>
    </row>
    <row r="102" spans="2:15" x14ac:dyDescent="0.3">
      <c r="C102" s="8" t="s">
        <v>2</v>
      </c>
      <c r="D102" s="35">
        <f t="shared" ref="D102:O102" si="192">D70/MAX($P$68:$P$71)</f>
        <v>0.16666666666666666</v>
      </c>
      <c r="E102" s="36">
        <f t="shared" si="192"/>
        <v>0.25</v>
      </c>
      <c r="F102" s="36">
        <f t="shared" si="192"/>
        <v>0.33333333333333331</v>
      </c>
      <c r="G102" s="37">
        <f t="shared" si="192"/>
        <v>0.25</v>
      </c>
      <c r="H102" s="36">
        <f t="shared" si="192"/>
        <v>0.33333333333333331</v>
      </c>
      <c r="I102" s="36">
        <f t="shared" si="192"/>
        <v>0.33333333333333331</v>
      </c>
      <c r="J102" s="37">
        <f t="shared" si="192"/>
        <v>0</v>
      </c>
      <c r="K102" s="36">
        <f t="shared" si="192"/>
        <v>0</v>
      </c>
      <c r="L102" s="36">
        <f t="shared" si="192"/>
        <v>0</v>
      </c>
      <c r="M102" s="37">
        <f t="shared" si="192"/>
        <v>0.25</v>
      </c>
      <c r="N102" s="36">
        <f t="shared" si="192"/>
        <v>0.33333333333333331</v>
      </c>
      <c r="O102" s="38">
        <f t="shared" si="192"/>
        <v>0.33333333333333331</v>
      </c>
    </row>
    <row r="103" spans="2:15" ht="16.2" thickBot="1" x14ac:dyDescent="0.35">
      <c r="C103" s="8" t="s">
        <v>3</v>
      </c>
      <c r="D103" s="39">
        <f t="shared" ref="D103:O103" si="193">D71/MAX($P$68:$P$71)</f>
        <v>8.3333333333333329E-2</v>
      </c>
      <c r="E103" s="40">
        <f t="shared" si="193"/>
        <v>0.16666666666666666</v>
      </c>
      <c r="F103" s="40">
        <f t="shared" si="193"/>
        <v>0.25</v>
      </c>
      <c r="G103" s="41">
        <f t="shared" si="193"/>
        <v>0.16666666666666666</v>
      </c>
      <c r="H103" s="40">
        <f t="shared" si="193"/>
        <v>0.25</v>
      </c>
      <c r="I103" s="40">
        <f t="shared" si="193"/>
        <v>0.33333333333333331</v>
      </c>
      <c r="J103" s="41">
        <f t="shared" si="193"/>
        <v>0.16666666666666666</v>
      </c>
      <c r="K103" s="40">
        <f t="shared" si="193"/>
        <v>0.25</v>
      </c>
      <c r="L103" s="40">
        <f t="shared" si="193"/>
        <v>0.33333333333333331</v>
      </c>
      <c r="M103" s="41">
        <f t="shared" si="193"/>
        <v>0</v>
      </c>
      <c r="N103" s="40">
        <f t="shared" si="193"/>
        <v>0</v>
      </c>
      <c r="O103" s="42">
        <f t="shared" si="193"/>
        <v>0</v>
      </c>
    </row>
    <row r="105" spans="2:15" x14ac:dyDescent="0.3">
      <c r="B105" s="18" t="s">
        <v>12</v>
      </c>
    </row>
    <row r="107" spans="2:15" ht="16.2" thickBot="1" x14ac:dyDescent="0.35">
      <c r="B107" s="1" t="s">
        <v>13</v>
      </c>
      <c r="C107" s="1"/>
      <c r="E107" s="8" t="s">
        <v>0</v>
      </c>
      <c r="G107" s="19"/>
      <c r="H107" s="8" t="s">
        <v>1</v>
      </c>
      <c r="J107" s="19"/>
      <c r="K107" s="8" t="s">
        <v>2</v>
      </c>
      <c r="M107" s="19"/>
      <c r="N107" s="8" t="s">
        <v>3</v>
      </c>
    </row>
    <row r="108" spans="2:15" x14ac:dyDescent="0.3">
      <c r="C108" s="8" t="s">
        <v>0</v>
      </c>
      <c r="D108" s="31">
        <f>(D76+D82+D88+D94+D100)/5</f>
        <v>0</v>
      </c>
      <c r="E108" s="32">
        <f t="shared" ref="E108:O108" si="194">(E76+E82+E88+E94+E100)/5</f>
        <v>0</v>
      </c>
      <c r="F108" s="32">
        <f t="shared" si="194"/>
        <v>0</v>
      </c>
      <c r="G108" s="33">
        <f t="shared" si="194"/>
        <v>0</v>
      </c>
      <c r="H108" s="32">
        <f t="shared" si="194"/>
        <v>6.9696969696969688E-2</v>
      </c>
      <c r="I108" s="32">
        <f t="shared" si="194"/>
        <v>0.15606060606060607</v>
      </c>
      <c r="J108" s="33">
        <f t="shared" si="194"/>
        <v>0.19090909090909089</v>
      </c>
      <c r="K108" s="32">
        <f t="shared" si="194"/>
        <v>0.27727272727272723</v>
      </c>
      <c r="L108" s="32">
        <f t="shared" si="194"/>
        <v>0.34545454545454546</v>
      </c>
      <c r="M108" s="33">
        <f t="shared" si="194"/>
        <v>0.12272727272727273</v>
      </c>
      <c r="N108" s="32">
        <f t="shared" si="194"/>
        <v>0.20909090909090908</v>
      </c>
      <c r="O108" s="34">
        <f t="shared" si="194"/>
        <v>0.29545454545454547</v>
      </c>
    </row>
    <row r="109" spans="2:15" x14ac:dyDescent="0.3">
      <c r="C109" s="8" t="s">
        <v>1</v>
      </c>
      <c r="D109" s="35">
        <f t="shared" ref="D109:O109" si="195">(D77+D83+D89+D95+D101)/5</f>
        <v>0</v>
      </c>
      <c r="E109" s="36">
        <f t="shared" si="195"/>
        <v>6.9696969696969688E-2</v>
      </c>
      <c r="F109" s="36">
        <f t="shared" si="195"/>
        <v>0.15606060606060607</v>
      </c>
      <c r="G109" s="37">
        <f t="shared" si="195"/>
        <v>0</v>
      </c>
      <c r="H109" s="36">
        <f t="shared" si="195"/>
        <v>0</v>
      </c>
      <c r="I109" s="36">
        <f t="shared" si="195"/>
        <v>0</v>
      </c>
      <c r="J109" s="37">
        <f t="shared" si="195"/>
        <v>0.20757575757575758</v>
      </c>
      <c r="K109" s="36">
        <f t="shared" si="195"/>
        <v>0.29393939393939389</v>
      </c>
      <c r="L109" s="36">
        <f t="shared" si="195"/>
        <v>0.34545454545454546</v>
      </c>
      <c r="M109" s="37">
        <f t="shared" si="195"/>
        <v>0.22575757575757574</v>
      </c>
      <c r="N109" s="36">
        <f t="shared" si="195"/>
        <v>0.31212121212121213</v>
      </c>
      <c r="O109" s="38">
        <f t="shared" si="195"/>
        <v>0.34545454545454546</v>
      </c>
    </row>
    <row r="110" spans="2:15" x14ac:dyDescent="0.3">
      <c r="C110" s="8" t="s">
        <v>2</v>
      </c>
      <c r="D110" s="35">
        <f t="shared" ref="D110:O110" si="196">(D78+D84+D90+D96+D102)/5</f>
        <v>0.1727272727272727</v>
      </c>
      <c r="E110" s="36">
        <f t="shared" si="196"/>
        <v>0.25909090909090909</v>
      </c>
      <c r="F110" s="36">
        <f t="shared" si="196"/>
        <v>0.32727272727272727</v>
      </c>
      <c r="G110" s="37">
        <f t="shared" si="196"/>
        <v>0.18787878787878787</v>
      </c>
      <c r="H110" s="36">
        <f t="shared" si="196"/>
        <v>0.27424242424242423</v>
      </c>
      <c r="I110" s="36">
        <f t="shared" si="196"/>
        <v>0.32727272727272727</v>
      </c>
      <c r="J110" s="37">
        <f t="shared" si="196"/>
        <v>0</v>
      </c>
      <c r="K110" s="36">
        <f t="shared" si="196"/>
        <v>0</v>
      </c>
      <c r="L110" s="36">
        <f t="shared" si="196"/>
        <v>0</v>
      </c>
      <c r="M110" s="37">
        <f t="shared" si="196"/>
        <v>0.1712121212121212</v>
      </c>
      <c r="N110" s="36">
        <f t="shared" si="196"/>
        <v>0.25757575757575757</v>
      </c>
      <c r="O110" s="38">
        <f t="shared" si="196"/>
        <v>0.32727272727272727</v>
      </c>
    </row>
    <row r="111" spans="2:15" ht="16.2" thickBot="1" x14ac:dyDescent="0.35">
      <c r="C111" s="8" t="s">
        <v>3</v>
      </c>
      <c r="D111" s="39">
        <f t="shared" ref="D111:O111" si="197">(D79+D85+D91+D97+D103)/5</f>
        <v>0.12121212121212122</v>
      </c>
      <c r="E111" s="40">
        <f t="shared" si="197"/>
        <v>0.20757575757575758</v>
      </c>
      <c r="F111" s="40">
        <f t="shared" si="197"/>
        <v>0.29393939393939394</v>
      </c>
      <c r="G111" s="41">
        <f t="shared" si="197"/>
        <v>0.1712121212121212</v>
      </c>
      <c r="H111" s="40">
        <f t="shared" si="197"/>
        <v>0.25757575757575757</v>
      </c>
      <c r="I111" s="40">
        <f t="shared" si="197"/>
        <v>0.32727272727272727</v>
      </c>
      <c r="J111" s="41">
        <f t="shared" si="197"/>
        <v>0.1196969696969697</v>
      </c>
      <c r="K111" s="40">
        <f t="shared" si="197"/>
        <v>0.20606060606060606</v>
      </c>
      <c r="L111" s="40">
        <f t="shared" si="197"/>
        <v>0.29242424242424236</v>
      </c>
      <c r="M111" s="41">
        <f t="shared" si="197"/>
        <v>0</v>
      </c>
      <c r="N111" s="40">
        <f t="shared" si="197"/>
        <v>0</v>
      </c>
      <c r="O111" s="42">
        <f t="shared" si="197"/>
        <v>0</v>
      </c>
    </row>
    <row r="114" spans="3:19" ht="18.600000000000001" thickBot="1" x14ac:dyDescent="0.45">
      <c r="C114" s="1" t="s">
        <v>81</v>
      </c>
      <c r="D114" s="8" t="s">
        <v>0</v>
      </c>
      <c r="E114" s="8" t="s">
        <v>1</v>
      </c>
      <c r="F114" s="8" t="s">
        <v>2</v>
      </c>
      <c r="G114" s="8" t="s">
        <v>3</v>
      </c>
      <c r="I114" s="1" t="s">
        <v>82</v>
      </c>
      <c r="J114" s="8" t="s">
        <v>0</v>
      </c>
      <c r="K114" s="8" t="s">
        <v>1</v>
      </c>
      <c r="L114" s="8" t="s">
        <v>2</v>
      </c>
      <c r="M114" s="8" t="s">
        <v>3</v>
      </c>
      <c r="O114" s="1" t="s">
        <v>83</v>
      </c>
      <c r="P114" s="8" t="s">
        <v>0</v>
      </c>
      <c r="Q114" s="8" t="s">
        <v>1</v>
      </c>
      <c r="R114" s="8" t="s">
        <v>2</v>
      </c>
      <c r="S114" s="8" t="s">
        <v>3</v>
      </c>
    </row>
    <row r="115" spans="3:19" x14ac:dyDescent="0.3">
      <c r="C115" s="8" t="s">
        <v>0</v>
      </c>
      <c r="D115" s="31">
        <f>D108</f>
        <v>0</v>
      </c>
      <c r="E115" s="32">
        <f>G108</f>
        <v>0</v>
      </c>
      <c r="F115" s="32">
        <f>J108</f>
        <v>0.19090909090909089</v>
      </c>
      <c r="G115" s="34">
        <f>M108</f>
        <v>0.12272727272727273</v>
      </c>
      <c r="I115" s="8" t="s">
        <v>0</v>
      </c>
      <c r="J115" s="31">
        <f>E108</f>
        <v>0</v>
      </c>
      <c r="K115" s="32">
        <f>H108</f>
        <v>6.9696969696969688E-2</v>
      </c>
      <c r="L115" s="32">
        <f>K108</f>
        <v>0.27727272727272723</v>
      </c>
      <c r="M115" s="34">
        <f>N108</f>
        <v>0.20909090909090908</v>
      </c>
      <c r="O115" s="8" t="s">
        <v>0</v>
      </c>
      <c r="P115" s="31">
        <f>F108</f>
        <v>0</v>
      </c>
      <c r="Q115" s="32">
        <f>I108</f>
        <v>0.15606060606060607</v>
      </c>
      <c r="R115" s="32">
        <f>L108</f>
        <v>0.34545454545454546</v>
      </c>
      <c r="S115" s="34">
        <f>O108</f>
        <v>0.29545454545454547</v>
      </c>
    </row>
    <row r="116" spans="3:19" x14ac:dyDescent="0.3">
      <c r="C116" s="8" t="s">
        <v>1</v>
      </c>
      <c r="D116" s="35">
        <f t="shared" ref="D116:D118" si="198">D109</f>
        <v>0</v>
      </c>
      <c r="E116" s="36">
        <f t="shared" ref="E116:E118" si="199">G109</f>
        <v>0</v>
      </c>
      <c r="F116" s="36">
        <f t="shared" ref="F116:F118" si="200">J109</f>
        <v>0.20757575757575758</v>
      </c>
      <c r="G116" s="38">
        <f t="shared" ref="G116:G118" si="201">M109</f>
        <v>0.22575757575757574</v>
      </c>
      <c r="I116" s="8" t="s">
        <v>1</v>
      </c>
      <c r="J116" s="35">
        <f>E109</f>
        <v>6.9696969696969688E-2</v>
      </c>
      <c r="K116" s="36">
        <f>H109</f>
        <v>0</v>
      </c>
      <c r="L116" s="36">
        <f>K109</f>
        <v>0.29393939393939389</v>
      </c>
      <c r="M116" s="38">
        <f>N109</f>
        <v>0.31212121212121213</v>
      </c>
      <c r="O116" s="8" t="s">
        <v>1</v>
      </c>
      <c r="P116" s="35">
        <f>F109</f>
        <v>0.15606060606060607</v>
      </c>
      <c r="Q116" s="36">
        <f>I109</f>
        <v>0</v>
      </c>
      <c r="R116" s="36">
        <f>L109</f>
        <v>0.34545454545454546</v>
      </c>
      <c r="S116" s="38">
        <f>O109</f>
        <v>0.34545454545454546</v>
      </c>
    </row>
    <row r="117" spans="3:19" x14ac:dyDescent="0.3">
      <c r="C117" s="8" t="s">
        <v>2</v>
      </c>
      <c r="D117" s="35">
        <f t="shared" si="198"/>
        <v>0.1727272727272727</v>
      </c>
      <c r="E117" s="36">
        <f t="shared" si="199"/>
        <v>0.18787878787878787</v>
      </c>
      <c r="F117" s="36">
        <f t="shared" si="200"/>
        <v>0</v>
      </c>
      <c r="G117" s="38">
        <f t="shared" si="201"/>
        <v>0.1712121212121212</v>
      </c>
      <c r="I117" s="8" t="s">
        <v>2</v>
      </c>
      <c r="J117" s="35">
        <f>E110</f>
        <v>0.25909090909090909</v>
      </c>
      <c r="K117" s="36">
        <f>H110</f>
        <v>0.27424242424242423</v>
      </c>
      <c r="L117" s="36">
        <f>K110</f>
        <v>0</v>
      </c>
      <c r="M117" s="38">
        <f>N110</f>
        <v>0.25757575757575757</v>
      </c>
      <c r="O117" s="8" t="s">
        <v>2</v>
      </c>
      <c r="P117" s="35">
        <f>F110</f>
        <v>0.32727272727272727</v>
      </c>
      <c r="Q117" s="36">
        <f>I110</f>
        <v>0.32727272727272727</v>
      </c>
      <c r="R117" s="36">
        <f>L110</f>
        <v>0</v>
      </c>
      <c r="S117" s="38">
        <f>O110</f>
        <v>0.32727272727272727</v>
      </c>
    </row>
    <row r="118" spans="3:19" ht="16.2" thickBot="1" x14ac:dyDescent="0.35">
      <c r="C118" s="8" t="s">
        <v>3</v>
      </c>
      <c r="D118" s="39">
        <f t="shared" si="198"/>
        <v>0.12121212121212122</v>
      </c>
      <c r="E118" s="40">
        <f t="shared" si="199"/>
        <v>0.1712121212121212</v>
      </c>
      <c r="F118" s="40">
        <f t="shared" si="200"/>
        <v>0.1196969696969697</v>
      </c>
      <c r="G118" s="42">
        <f t="shared" si="201"/>
        <v>0</v>
      </c>
      <c r="I118" s="8" t="s">
        <v>3</v>
      </c>
      <c r="J118" s="39">
        <f>E111</f>
        <v>0.20757575757575758</v>
      </c>
      <c r="K118" s="40">
        <f>H111</f>
        <v>0.25757575757575757</v>
      </c>
      <c r="L118" s="40">
        <f>K111</f>
        <v>0.20606060606060606</v>
      </c>
      <c r="M118" s="42">
        <f>N111</f>
        <v>0</v>
      </c>
      <c r="O118" s="8" t="s">
        <v>3</v>
      </c>
      <c r="P118" s="39">
        <f>F111</f>
        <v>0.29393939393939394</v>
      </c>
      <c r="Q118" s="40">
        <f>I111</f>
        <v>0.32727272727272727</v>
      </c>
      <c r="R118" s="40">
        <f>L111</f>
        <v>0.29242424242424236</v>
      </c>
      <c r="S118" s="42">
        <f>O111</f>
        <v>0</v>
      </c>
    </row>
    <row r="120" spans="3:19" ht="16.2" thickBot="1" x14ac:dyDescent="0.35"/>
    <row r="121" spans="3:19" x14ac:dyDescent="0.3">
      <c r="C121" s="1" t="s">
        <v>4</v>
      </c>
      <c r="D121" s="43">
        <v>1</v>
      </c>
      <c r="E121" s="44">
        <v>0</v>
      </c>
      <c r="F121" s="44">
        <v>0</v>
      </c>
      <c r="G121" s="45">
        <v>0</v>
      </c>
      <c r="I121" s="1" t="s">
        <v>4</v>
      </c>
      <c r="J121" s="43">
        <v>1</v>
      </c>
      <c r="K121" s="44">
        <v>0</v>
      </c>
      <c r="L121" s="44">
        <v>0</v>
      </c>
      <c r="M121" s="45">
        <v>0</v>
      </c>
      <c r="O121" s="1" t="s">
        <v>4</v>
      </c>
      <c r="P121" s="43">
        <v>1</v>
      </c>
      <c r="Q121" s="44">
        <v>0</v>
      </c>
      <c r="R121" s="44">
        <v>0</v>
      </c>
      <c r="S121" s="45">
        <v>0</v>
      </c>
    </row>
    <row r="122" spans="3:19" x14ac:dyDescent="0.3">
      <c r="D122" s="46">
        <v>0</v>
      </c>
      <c r="E122" s="15">
        <v>1</v>
      </c>
      <c r="F122" s="15">
        <v>0</v>
      </c>
      <c r="G122" s="47">
        <v>0</v>
      </c>
      <c r="J122" s="46">
        <v>0</v>
      </c>
      <c r="K122" s="15">
        <v>1</v>
      </c>
      <c r="L122" s="15">
        <v>0</v>
      </c>
      <c r="M122" s="47">
        <v>0</v>
      </c>
      <c r="P122" s="46">
        <v>0</v>
      </c>
      <c r="Q122" s="15">
        <v>1</v>
      </c>
      <c r="R122" s="15">
        <v>0</v>
      </c>
      <c r="S122" s="47">
        <v>0</v>
      </c>
    </row>
    <row r="123" spans="3:19" x14ac:dyDescent="0.3">
      <c r="D123" s="46">
        <v>0</v>
      </c>
      <c r="E123" s="15">
        <v>0</v>
      </c>
      <c r="F123" s="15">
        <v>1</v>
      </c>
      <c r="G123" s="47">
        <v>0</v>
      </c>
      <c r="J123" s="46">
        <v>0</v>
      </c>
      <c r="K123" s="15">
        <v>0</v>
      </c>
      <c r="L123" s="15">
        <v>1</v>
      </c>
      <c r="M123" s="47">
        <v>0</v>
      </c>
      <c r="P123" s="46">
        <v>0</v>
      </c>
      <c r="Q123" s="15">
        <v>0</v>
      </c>
      <c r="R123" s="15">
        <v>1</v>
      </c>
      <c r="S123" s="47">
        <v>0</v>
      </c>
    </row>
    <row r="124" spans="3:19" ht="16.2" thickBot="1" x14ac:dyDescent="0.35">
      <c r="D124" s="48">
        <v>0</v>
      </c>
      <c r="E124" s="49">
        <v>0</v>
      </c>
      <c r="F124" s="49">
        <v>0</v>
      </c>
      <c r="G124" s="50">
        <v>1</v>
      </c>
      <c r="J124" s="48">
        <v>0</v>
      </c>
      <c r="K124" s="49">
        <v>0</v>
      </c>
      <c r="L124" s="49">
        <v>0</v>
      </c>
      <c r="M124" s="50">
        <v>1</v>
      </c>
      <c r="P124" s="48">
        <v>0</v>
      </c>
      <c r="Q124" s="49">
        <v>0</v>
      </c>
      <c r="R124" s="49">
        <v>0</v>
      </c>
      <c r="S124" s="50">
        <v>1</v>
      </c>
    </row>
    <row r="126" spans="3:19" ht="16.2" thickBot="1" x14ac:dyDescent="0.35"/>
    <row r="127" spans="3:19" ht="18" x14ac:dyDescent="0.4">
      <c r="C127" s="1" t="s">
        <v>84</v>
      </c>
      <c r="D127" s="51">
        <f t="array" ref="D127:G130">D121:G124-D115:G118</f>
        <v>1</v>
      </c>
      <c r="E127" s="52">
        <v>0</v>
      </c>
      <c r="F127" s="52">
        <v>-0.19090909090909089</v>
      </c>
      <c r="G127" s="53">
        <v>-0.12272727272727273</v>
      </c>
      <c r="I127" s="1" t="s">
        <v>85</v>
      </c>
      <c r="J127" s="51">
        <f t="array" ref="J127:M130">J121:M124-J115:M118</f>
        <v>1</v>
      </c>
      <c r="K127" s="52">
        <v>-6.9696969696969688E-2</v>
      </c>
      <c r="L127" s="52">
        <v>-0.27727272727272723</v>
      </c>
      <c r="M127" s="53">
        <v>-0.20909090909090908</v>
      </c>
      <c r="O127" s="1" t="s">
        <v>86</v>
      </c>
      <c r="P127" s="51">
        <f t="array" ref="P127:S130">P121:S124-P115:S118</f>
        <v>1</v>
      </c>
      <c r="Q127" s="52">
        <v>-0.15606060606060607</v>
      </c>
      <c r="R127" s="52">
        <v>-0.34545454545454546</v>
      </c>
      <c r="S127" s="53">
        <v>-0.29545454545454547</v>
      </c>
    </row>
    <row r="128" spans="3:19" x14ac:dyDescent="0.3">
      <c r="D128" s="54">
        <v>0</v>
      </c>
      <c r="E128" s="55">
        <v>1</v>
      </c>
      <c r="F128" s="55">
        <v>-0.20757575757575758</v>
      </c>
      <c r="G128" s="56">
        <v>-0.22575757575757574</v>
      </c>
      <c r="J128" s="54">
        <v>-6.9696969696969688E-2</v>
      </c>
      <c r="K128" s="55">
        <v>1</v>
      </c>
      <c r="L128" s="55">
        <v>-0.29393939393939389</v>
      </c>
      <c r="M128" s="56">
        <v>-0.31212121212121213</v>
      </c>
      <c r="P128" s="54">
        <v>-0.15606060606060607</v>
      </c>
      <c r="Q128" s="55">
        <v>1</v>
      </c>
      <c r="R128" s="55">
        <v>-0.34545454545454546</v>
      </c>
      <c r="S128" s="56">
        <v>-0.34545454545454546</v>
      </c>
    </row>
    <row r="129" spans="3:19" x14ac:dyDescent="0.3">
      <c r="D129" s="54">
        <v>-0.1727272727272727</v>
      </c>
      <c r="E129" s="55">
        <v>-0.18787878787878787</v>
      </c>
      <c r="F129" s="55">
        <v>1</v>
      </c>
      <c r="G129" s="56">
        <v>-0.1712121212121212</v>
      </c>
      <c r="J129" s="54">
        <v>-0.25909090909090909</v>
      </c>
      <c r="K129" s="55">
        <v>-0.27424242424242423</v>
      </c>
      <c r="L129" s="55">
        <v>1</v>
      </c>
      <c r="M129" s="56">
        <v>-0.25757575757575757</v>
      </c>
      <c r="P129" s="54">
        <v>-0.32727272727272727</v>
      </c>
      <c r="Q129" s="55">
        <v>-0.32727272727272727</v>
      </c>
      <c r="R129" s="55">
        <v>1</v>
      </c>
      <c r="S129" s="56">
        <v>-0.32727272727272727</v>
      </c>
    </row>
    <row r="130" spans="3:19" ht="16.2" thickBot="1" x14ac:dyDescent="0.35">
      <c r="D130" s="57">
        <v>-0.12121212121212122</v>
      </c>
      <c r="E130" s="58">
        <v>-0.1712121212121212</v>
      </c>
      <c r="F130" s="58">
        <v>-0.1196969696969697</v>
      </c>
      <c r="G130" s="59">
        <v>1</v>
      </c>
      <c r="J130" s="57">
        <v>-0.20757575757575758</v>
      </c>
      <c r="K130" s="58">
        <v>-0.25757575757575757</v>
      </c>
      <c r="L130" s="58">
        <v>-0.20606060606060606</v>
      </c>
      <c r="M130" s="59">
        <v>1</v>
      </c>
      <c r="P130" s="57">
        <v>-0.29393939393939394</v>
      </c>
      <c r="Q130" s="58">
        <v>-0.32727272727272727</v>
      </c>
      <c r="R130" s="58">
        <v>-0.29242424242424236</v>
      </c>
      <c r="S130" s="59">
        <v>1</v>
      </c>
    </row>
    <row r="132" spans="3:19" ht="16.2" thickBot="1" x14ac:dyDescent="0.35"/>
    <row r="133" spans="3:19" ht="19.2" x14ac:dyDescent="0.4">
      <c r="C133" s="1" t="s">
        <v>87</v>
      </c>
      <c r="D133" s="31">
        <f t="array" ref="D133:G136">MINVERSE(D127:G130)</f>
        <v>1.0648334073964321</v>
      </c>
      <c r="E133" s="32">
        <v>7.7990770050145444E-2</v>
      </c>
      <c r="F133" s="32">
        <v>0.24218867825058413</v>
      </c>
      <c r="G133" s="34">
        <v>0.18975674451348284</v>
      </c>
      <c r="I133" s="1" t="s">
        <v>88</v>
      </c>
      <c r="J133" s="31">
        <f t="array" ref="J133:M136">MINVERSE(J127:M130)</f>
        <v>1.2910941516467298</v>
      </c>
      <c r="K133" s="32">
        <v>0.38986705407157263</v>
      </c>
      <c r="L133" s="32">
        <v>0.58429669235888093</v>
      </c>
      <c r="M133" s="34">
        <v>0.54214249055606434</v>
      </c>
      <c r="O133" s="1" t="s">
        <v>89</v>
      </c>
      <c r="P133" s="31">
        <f t="array" ref="P133:S136">MINVERSE(P127:S130)</f>
        <v>2.5538871097670199</v>
      </c>
      <c r="Q133" s="32">
        <v>1.7476968014788077</v>
      </c>
      <c r="R133" s="32">
        <v>2.0825045654679908</v>
      </c>
      <c r="S133" s="34">
        <v>2.0398543080042777</v>
      </c>
    </row>
    <row r="134" spans="3:19" x14ac:dyDescent="0.3">
      <c r="D134" s="35">
        <v>8.63085812620598E-2</v>
      </c>
      <c r="E134" s="36">
        <v>1.1060339523476113</v>
      </c>
      <c r="F134" s="36">
        <v>0.28301867203597036</v>
      </c>
      <c r="G134" s="38">
        <v>0.3087441877607357</v>
      </c>
      <c r="J134" s="35">
        <v>0.41265688851860471</v>
      </c>
      <c r="K134" s="36">
        <v>1.3892329747437446</v>
      </c>
      <c r="L134" s="36">
        <v>0.66520457861133642</v>
      </c>
      <c r="M134" s="38">
        <v>0.69123245723743343</v>
      </c>
      <c r="P134" s="35">
        <v>1.772327759011405</v>
      </c>
      <c r="Q134" s="36">
        <v>2.6998911887061365</v>
      </c>
      <c r="R134" s="36">
        <v>2.1793879707415735</v>
      </c>
      <c r="S134" s="38">
        <v>2.1695862207763681</v>
      </c>
    </row>
    <row r="135" spans="3:19" x14ac:dyDescent="0.3">
      <c r="D135" s="35">
        <v>0.22947251909540445</v>
      </c>
      <c r="E135" s="36">
        <v>0.2606535409962229</v>
      </c>
      <c r="F135" s="36">
        <v>1.1315170525100262</v>
      </c>
      <c r="G135" s="38">
        <v>0.28073648271029988</v>
      </c>
      <c r="J135" s="35">
        <v>0.5745836033924614</v>
      </c>
      <c r="K135" s="36">
        <v>0.62836259587089449</v>
      </c>
      <c r="L135" s="36">
        <v>1.4881733561565156</v>
      </c>
      <c r="M135" s="38">
        <v>0.69958288267298729</v>
      </c>
      <c r="P135" s="35">
        <v>2.0472922913370639</v>
      </c>
      <c r="Q135" s="36">
        <v>2.1153195484021992</v>
      </c>
      <c r="R135" s="36">
        <v>3.1279123165486835</v>
      </c>
      <c r="S135" s="38">
        <v>2.3593089609408251</v>
      </c>
    </row>
    <row r="136" spans="3:19" ht="16.2" thickBot="1" x14ac:dyDescent="0.35">
      <c r="D136" s="39">
        <v>0.17131495648918832</v>
      </c>
      <c r="E136" s="40">
        <v>0.23001928478483835</v>
      </c>
      <c r="F136" s="40">
        <v>0.21325159295212645</v>
      </c>
      <c r="G136" s="42">
        <v>1.1094648710790234</v>
      </c>
      <c r="J136" s="39">
        <v>0.49268930285627205</v>
      </c>
      <c r="K136" s="40">
        <v>0.56824046235255099</v>
      </c>
      <c r="L136" s="40">
        <v>0.59928030553693934</v>
      </c>
      <c r="M136" s="42">
        <v>1.434736834818289</v>
      </c>
      <c r="P136" s="39">
        <v>1.9294004658626041</v>
      </c>
      <c r="Q136" s="40">
        <v>2.0158884077106642</v>
      </c>
      <c r="R136" s="40">
        <v>2.2400617643558571</v>
      </c>
      <c r="S136" s="42">
        <v>2.9995590740940976</v>
      </c>
    </row>
    <row r="138" spans="3:19" ht="16.2" thickBot="1" x14ac:dyDescent="0.35"/>
    <row r="139" spans="3:19" ht="19.2" x14ac:dyDescent="0.4">
      <c r="C139" s="1" t="s">
        <v>90</v>
      </c>
      <c r="D139" s="20">
        <f t="array" ref="D139:G142">MMULT(D115:G118,D133:G136)</f>
        <v>6.4833407396432147E-2</v>
      </c>
      <c r="E139" s="21">
        <v>7.7990770050145444E-2</v>
      </c>
      <c r="F139" s="21">
        <v>0.24218867825058413</v>
      </c>
      <c r="G139" s="23">
        <v>0.18975674451348284</v>
      </c>
      <c r="I139" s="1" t="s">
        <v>91</v>
      </c>
      <c r="J139" s="20">
        <f t="array" ref="J139:M142">MMULT(J115:M118,J133:M136)</f>
        <v>0.29109415164672992</v>
      </c>
      <c r="K139" s="21">
        <v>0.38986705407157263</v>
      </c>
      <c r="L139" s="21">
        <v>0.58429669235888093</v>
      </c>
      <c r="M139" s="23">
        <v>0.54214249055606434</v>
      </c>
      <c r="O139" s="1" t="s">
        <v>92</v>
      </c>
      <c r="P139" s="20">
        <f t="array" ref="P139:S142">MMULT(P115:S118,P133:S136)</f>
        <v>1.5538871097670199</v>
      </c>
      <c r="Q139" s="21">
        <v>1.7476968014788077</v>
      </c>
      <c r="R139" s="21">
        <v>2.0825045654679908</v>
      </c>
      <c r="S139" s="23">
        <v>2.0398543080042777</v>
      </c>
    </row>
    <row r="140" spans="3:19" x14ac:dyDescent="0.3">
      <c r="D140" s="25">
        <v>8.63085812620598E-2</v>
      </c>
      <c r="E140" s="24">
        <v>0.10603395234761129</v>
      </c>
      <c r="F140" s="24">
        <v>0.28301867203597036</v>
      </c>
      <c r="G140" s="26">
        <v>0.3087441877607357</v>
      </c>
      <c r="J140" s="25">
        <v>0.41265688851860466</v>
      </c>
      <c r="K140" s="24">
        <v>0.38923297474374446</v>
      </c>
      <c r="L140" s="24">
        <v>0.66520457861133631</v>
      </c>
      <c r="M140" s="26">
        <v>0.69123245723743332</v>
      </c>
      <c r="P140" s="25">
        <v>1.772327759011405</v>
      </c>
      <c r="Q140" s="24">
        <v>1.6998911887061365</v>
      </c>
      <c r="R140" s="24">
        <v>2.1793879707415731</v>
      </c>
      <c r="S140" s="26">
        <v>2.1695862207763685</v>
      </c>
    </row>
    <row r="141" spans="3:19" x14ac:dyDescent="0.3">
      <c r="D141" s="25">
        <v>0.22947251909540442</v>
      </c>
      <c r="E141" s="24">
        <v>0.26065354099622284</v>
      </c>
      <c r="F141" s="24">
        <v>0.13151705251002607</v>
      </c>
      <c r="G141" s="26">
        <v>0.28073648271029983</v>
      </c>
      <c r="J141" s="25">
        <v>0.5745836033924614</v>
      </c>
      <c r="K141" s="24">
        <v>0.62836259587089449</v>
      </c>
      <c r="L141" s="24">
        <v>0.48817335615651547</v>
      </c>
      <c r="M141" s="26">
        <v>0.69958288267298729</v>
      </c>
      <c r="P141" s="25">
        <v>2.0472922913370639</v>
      </c>
      <c r="Q141" s="24">
        <v>2.1153195484021992</v>
      </c>
      <c r="R141" s="24">
        <v>2.1279123165486835</v>
      </c>
      <c r="S141" s="26">
        <v>2.3593089609408251</v>
      </c>
    </row>
    <row r="142" spans="3:19" ht="16.2" thickBot="1" x14ac:dyDescent="0.35">
      <c r="D142" s="27">
        <v>0.17131495648918832</v>
      </c>
      <c r="E142" s="28">
        <v>0.23001928478483835</v>
      </c>
      <c r="F142" s="28">
        <v>0.21325159295212645</v>
      </c>
      <c r="G142" s="30">
        <v>0.10946487107902342</v>
      </c>
      <c r="J142" s="27">
        <v>0.49268930285627205</v>
      </c>
      <c r="K142" s="28">
        <v>0.56824046235255099</v>
      </c>
      <c r="L142" s="28">
        <v>0.59928030553693934</v>
      </c>
      <c r="M142" s="30">
        <v>0.43473683481828906</v>
      </c>
      <c r="P142" s="27">
        <v>1.9294004658626038</v>
      </c>
      <c r="Q142" s="28">
        <v>2.0158884077106647</v>
      </c>
      <c r="R142" s="28">
        <v>2.2400617643558576</v>
      </c>
      <c r="S142" s="30">
        <v>1.9995590740940981</v>
      </c>
    </row>
    <row r="145" spans="3:18" ht="16.2" thickBot="1" x14ac:dyDescent="0.35">
      <c r="C145" s="1" t="s">
        <v>14</v>
      </c>
      <c r="E145" s="8" t="s">
        <v>0</v>
      </c>
      <c r="G145" s="19"/>
      <c r="H145" s="8" t="s">
        <v>1</v>
      </c>
      <c r="J145" s="19"/>
      <c r="K145" s="8" t="s">
        <v>2</v>
      </c>
      <c r="M145" s="19"/>
      <c r="N145" s="8" t="s">
        <v>3</v>
      </c>
      <c r="Q145" s="1" t="s">
        <v>15</v>
      </c>
    </row>
    <row r="146" spans="3:18" x14ac:dyDescent="0.3">
      <c r="C146" s="8" t="s">
        <v>0</v>
      </c>
      <c r="D146" s="31">
        <f>D139</f>
        <v>6.4833407396432147E-2</v>
      </c>
      <c r="E146" s="32">
        <f>J139</f>
        <v>0.29109415164672992</v>
      </c>
      <c r="F146" s="32">
        <f>P139</f>
        <v>1.5538871097670199</v>
      </c>
      <c r="G146" s="33">
        <f>E139</f>
        <v>7.7990770050145444E-2</v>
      </c>
      <c r="H146" s="32">
        <f>K139</f>
        <v>0.38986705407157263</v>
      </c>
      <c r="I146" s="32">
        <f>Q139</f>
        <v>1.7476968014788077</v>
      </c>
      <c r="J146" s="33">
        <f>F139</f>
        <v>0.24218867825058413</v>
      </c>
      <c r="K146" s="32">
        <f>L139</f>
        <v>0.58429669235888093</v>
      </c>
      <c r="L146" s="32">
        <f>R139</f>
        <v>2.0825045654679908</v>
      </c>
      <c r="M146" s="33">
        <f>G139</f>
        <v>0.18975674451348284</v>
      </c>
      <c r="N146" s="32">
        <f>M139</f>
        <v>0.54214249055606434</v>
      </c>
      <c r="O146" s="34">
        <f>S139</f>
        <v>2.0398543080042777</v>
      </c>
      <c r="P146" s="3">
        <f>SUM(D146,G146,J146,M146)</f>
        <v>0.5747696002106446</v>
      </c>
      <c r="Q146" s="3">
        <f t="shared" ref="Q146:R146" si="202">SUM(E146,H146,K146,N146)</f>
        <v>1.8074003886332477</v>
      </c>
      <c r="R146" s="3">
        <f t="shared" si="202"/>
        <v>7.423942784718097</v>
      </c>
    </row>
    <row r="147" spans="3:18" x14ac:dyDescent="0.3">
      <c r="C147" s="8" t="s">
        <v>1</v>
      </c>
      <c r="D147" s="35">
        <f t="shared" ref="D147:D149" si="203">D140</f>
        <v>8.63085812620598E-2</v>
      </c>
      <c r="E147" s="36">
        <f t="shared" ref="E147:E149" si="204">J140</f>
        <v>0.41265688851860466</v>
      </c>
      <c r="F147" s="36">
        <f t="shared" ref="F147:F149" si="205">P140</f>
        <v>1.772327759011405</v>
      </c>
      <c r="G147" s="37">
        <f t="shared" ref="G147:G149" si="206">E140</f>
        <v>0.10603395234761129</v>
      </c>
      <c r="H147" s="36">
        <f t="shared" ref="H147:H149" si="207">K140</f>
        <v>0.38923297474374446</v>
      </c>
      <c r="I147" s="36">
        <f t="shared" ref="I147:I149" si="208">Q140</f>
        <v>1.6998911887061365</v>
      </c>
      <c r="J147" s="37">
        <f t="shared" ref="J147:J149" si="209">F140</f>
        <v>0.28301867203597036</v>
      </c>
      <c r="K147" s="36">
        <f t="shared" ref="K147:K149" si="210">L140</f>
        <v>0.66520457861133631</v>
      </c>
      <c r="L147" s="36">
        <f t="shared" ref="L147:L149" si="211">R140</f>
        <v>2.1793879707415731</v>
      </c>
      <c r="M147" s="37">
        <f t="shared" ref="M147:M149" si="212">G140</f>
        <v>0.3087441877607357</v>
      </c>
      <c r="N147" s="36">
        <f t="shared" ref="N147:N149" si="213">M140</f>
        <v>0.69123245723743332</v>
      </c>
      <c r="O147" s="38">
        <f t="shared" ref="O147:O149" si="214">S140</f>
        <v>2.1695862207763685</v>
      </c>
      <c r="P147" s="3">
        <f t="shared" ref="P147:P149" si="215">SUM(D147,G147,J147,M147)</f>
        <v>0.78410539340637708</v>
      </c>
      <c r="Q147" s="3">
        <f t="shared" ref="Q147:Q149" si="216">SUM(E147,H147,K147,N147)</f>
        <v>2.1583268991111186</v>
      </c>
      <c r="R147" s="3">
        <f t="shared" ref="R147:R149" si="217">SUM(F147,I147,L147,O147)</f>
        <v>7.8211931392354828</v>
      </c>
    </row>
    <row r="148" spans="3:18" x14ac:dyDescent="0.3">
      <c r="C148" s="8" t="s">
        <v>2</v>
      </c>
      <c r="D148" s="35">
        <f t="shared" si="203"/>
        <v>0.22947251909540442</v>
      </c>
      <c r="E148" s="36">
        <f t="shared" si="204"/>
        <v>0.5745836033924614</v>
      </c>
      <c r="F148" s="36">
        <f t="shared" si="205"/>
        <v>2.0472922913370639</v>
      </c>
      <c r="G148" s="37">
        <f t="shared" si="206"/>
        <v>0.26065354099622284</v>
      </c>
      <c r="H148" s="36">
        <f t="shared" si="207"/>
        <v>0.62836259587089449</v>
      </c>
      <c r="I148" s="36">
        <f t="shared" si="208"/>
        <v>2.1153195484021992</v>
      </c>
      <c r="J148" s="37">
        <f t="shared" si="209"/>
        <v>0.13151705251002607</v>
      </c>
      <c r="K148" s="36">
        <f t="shared" si="210"/>
        <v>0.48817335615651547</v>
      </c>
      <c r="L148" s="36">
        <f t="shared" si="211"/>
        <v>2.1279123165486835</v>
      </c>
      <c r="M148" s="37">
        <f t="shared" si="212"/>
        <v>0.28073648271029983</v>
      </c>
      <c r="N148" s="36">
        <f t="shared" si="213"/>
        <v>0.69958288267298729</v>
      </c>
      <c r="O148" s="38">
        <f t="shared" si="214"/>
        <v>2.3593089609408251</v>
      </c>
      <c r="P148" s="3">
        <f t="shared" si="215"/>
        <v>0.90237959531195322</v>
      </c>
      <c r="Q148" s="3">
        <f t="shared" si="216"/>
        <v>2.390702438092859</v>
      </c>
      <c r="R148" s="3">
        <f t="shared" si="217"/>
        <v>8.6498331172287717</v>
      </c>
    </row>
    <row r="149" spans="3:18" ht="16.2" thickBot="1" x14ac:dyDescent="0.35">
      <c r="C149" s="8" t="s">
        <v>3</v>
      </c>
      <c r="D149" s="39">
        <f t="shared" si="203"/>
        <v>0.17131495648918832</v>
      </c>
      <c r="E149" s="40">
        <f t="shared" si="204"/>
        <v>0.49268930285627205</v>
      </c>
      <c r="F149" s="40">
        <f t="shared" si="205"/>
        <v>1.9294004658626038</v>
      </c>
      <c r="G149" s="41">
        <f t="shared" si="206"/>
        <v>0.23001928478483835</v>
      </c>
      <c r="H149" s="40">
        <f t="shared" si="207"/>
        <v>0.56824046235255099</v>
      </c>
      <c r="I149" s="40">
        <f t="shared" si="208"/>
        <v>2.0158884077106647</v>
      </c>
      <c r="J149" s="41">
        <f t="shared" si="209"/>
        <v>0.21325159295212645</v>
      </c>
      <c r="K149" s="40">
        <f t="shared" si="210"/>
        <v>0.59928030553693934</v>
      </c>
      <c r="L149" s="40">
        <f t="shared" si="211"/>
        <v>2.2400617643558576</v>
      </c>
      <c r="M149" s="41">
        <f t="shared" si="212"/>
        <v>0.10946487107902342</v>
      </c>
      <c r="N149" s="40">
        <f t="shared" si="213"/>
        <v>0.43473683481828906</v>
      </c>
      <c r="O149" s="42">
        <f t="shared" si="214"/>
        <v>1.9995590740940981</v>
      </c>
      <c r="P149" s="3">
        <f t="shared" si="215"/>
        <v>0.72405070530517657</v>
      </c>
      <c r="Q149" s="3">
        <f t="shared" si="216"/>
        <v>2.0949469055640515</v>
      </c>
      <c r="R149" s="3">
        <f t="shared" si="217"/>
        <v>8.1849097120232237</v>
      </c>
    </row>
    <row r="150" spans="3:18" x14ac:dyDescent="0.3">
      <c r="C150" s="1" t="s">
        <v>16</v>
      </c>
      <c r="D150" s="3">
        <f>SUM(D146:D149)</f>
        <v>0.55192946424308476</v>
      </c>
      <c r="E150" s="3">
        <f t="shared" ref="E150:O150" si="218">SUM(E146:E149)</f>
        <v>1.771023946414068</v>
      </c>
      <c r="F150" s="3">
        <f t="shared" si="218"/>
        <v>7.3029076259780927</v>
      </c>
      <c r="G150" s="33">
        <f t="shared" si="218"/>
        <v>0.674697548178818</v>
      </c>
      <c r="H150" s="3">
        <f t="shared" si="218"/>
        <v>1.9757030870387626</v>
      </c>
      <c r="I150" s="3">
        <f t="shared" si="218"/>
        <v>7.5787959462978085</v>
      </c>
      <c r="J150" s="33">
        <f t="shared" si="218"/>
        <v>0.8699759957487071</v>
      </c>
      <c r="K150" s="3">
        <f t="shared" si="218"/>
        <v>2.336954932663672</v>
      </c>
      <c r="L150" s="3">
        <f t="shared" si="218"/>
        <v>8.6298666171141036</v>
      </c>
      <c r="M150" s="33">
        <f t="shared" si="218"/>
        <v>0.88870228606354185</v>
      </c>
      <c r="N150" s="3">
        <f t="shared" si="218"/>
        <v>2.3676946652847741</v>
      </c>
      <c r="O150" s="3">
        <f t="shared" si="218"/>
        <v>8.5683085638155703</v>
      </c>
    </row>
    <row r="153" spans="3:18" x14ac:dyDescent="0.3">
      <c r="E153" s="1" t="s">
        <v>17</v>
      </c>
      <c r="K153" s="1" t="s">
        <v>18</v>
      </c>
    </row>
    <row r="154" spans="3:18" x14ac:dyDescent="0.3">
      <c r="C154" s="8" t="s">
        <v>0</v>
      </c>
      <c r="D154" s="60">
        <f>P146+D150</f>
        <v>1.1266990644537294</v>
      </c>
      <c r="E154" s="61">
        <f t="shared" ref="E154:F154" si="219">Q146+E150</f>
        <v>3.5784243350473157</v>
      </c>
      <c r="F154" s="62">
        <f t="shared" si="219"/>
        <v>14.726850410696191</v>
      </c>
      <c r="J154" s="60">
        <f>P146-D150</f>
        <v>2.2840135967559849E-2</v>
      </c>
      <c r="K154" s="61">
        <f>Q146-E150</f>
        <v>3.6376442219179683E-2</v>
      </c>
      <c r="L154" s="62">
        <f>R146-F150</f>
        <v>0.12103515874000426</v>
      </c>
    </row>
    <row r="155" spans="3:18" x14ac:dyDescent="0.3">
      <c r="C155" s="8" t="s">
        <v>1</v>
      </c>
      <c r="D155" s="37">
        <f>P147+G150</f>
        <v>1.4588029415851951</v>
      </c>
      <c r="E155" s="36">
        <f t="shared" ref="E155:F155" si="220">Q147+H150</f>
        <v>4.1340299861498817</v>
      </c>
      <c r="F155" s="63">
        <f t="shared" si="220"/>
        <v>15.399989085533292</v>
      </c>
      <c r="J155" s="37">
        <f>P147-G150</f>
        <v>0.10940784522755909</v>
      </c>
      <c r="K155" s="36">
        <f>Q147-H150</f>
        <v>0.18262381207235601</v>
      </c>
      <c r="L155" s="63">
        <f>R147-I150</f>
        <v>0.24239719293767426</v>
      </c>
    </row>
    <row r="156" spans="3:18" x14ac:dyDescent="0.3">
      <c r="C156" s="8" t="s">
        <v>2</v>
      </c>
      <c r="D156" s="37">
        <f>P148+J150</f>
        <v>1.7723555910606603</v>
      </c>
      <c r="E156" s="36">
        <f t="shared" ref="E156:F156" si="221">Q148+K150</f>
        <v>4.727657370756531</v>
      </c>
      <c r="F156" s="63">
        <f t="shared" si="221"/>
        <v>17.279699734342877</v>
      </c>
      <c r="J156" s="37">
        <f>P148-J150</f>
        <v>3.2403599563246122E-2</v>
      </c>
      <c r="K156" s="36">
        <f>Q148-K150</f>
        <v>5.3747505429186937E-2</v>
      </c>
      <c r="L156" s="63">
        <f>R148-L150</f>
        <v>1.9966500114668051E-2</v>
      </c>
    </row>
    <row r="157" spans="3:18" x14ac:dyDescent="0.3">
      <c r="C157" s="8" t="s">
        <v>3</v>
      </c>
      <c r="D157" s="64">
        <f>P149+M150</f>
        <v>1.6127529913687184</v>
      </c>
      <c r="E157" s="65">
        <f t="shared" ref="E157:F157" si="222">Q149+N150</f>
        <v>4.4626415708488256</v>
      </c>
      <c r="F157" s="66">
        <f t="shared" si="222"/>
        <v>16.753218275838794</v>
      </c>
      <c r="J157" s="64">
        <f>P149-M150</f>
        <v>-0.16465158075836528</v>
      </c>
      <c r="K157" s="65">
        <f>Q149-N150</f>
        <v>-0.27274775972072263</v>
      </c>
      <c r="L157" s="66">
        <f>R149-O150</f>
        <v>-0.38339885179234656</v>
      </c>
    </row>
    <row r="159" spans="3:18" x14ac:dyDescent="0.3">
      <c r="C159" s="1" t="s">
        <v>19</v>
      </c>
      <c r="D159" s="3">
        <f>MIN(D154:D157)</f>
        <v>1.1266990644537294</v>
      </c>
      <c r="J159" s="3">
        <f>MIN(J154:J157)</f>
        <v>-0.16465158075836528</v>
      </c>
    </row>
    <row r="160" spans="3:18" x14ac:dyDescent="0.3">
      <c r="C160" s="1" t="s">
        <v>20</v>
      </c>
      <c r="D160" s="3">
        <f>MAX(F154:F157)</f>
        <v>17.279699734342877</v>
      </c>
      <c r="J160" s="3">
        <f>MAX(L154:L157)</f>
        <v>0.24239719293767426</v>
      </c>
    </row>
    <row r="161" spans="3:15" x14ac:dyDescent="0.3">
      <c r="C161" s="1" t="s">
        <v>21</v>
      </c>
      <c r="D161" s="3">
        <f>D160-D159</f>
        <v>16.153000669889149</v>
      </c>
      <c r="J161" s="3">
        <f>J160-J159</f>
        <v>0.40704877369603953</v>
      </c>
    </row>
    <row r="162" spans="3:15" x14ac:dyDescent="0.3">
      <c r="C162" s="1"/>
      <c r="D162" s="3"/>
      <c r="J162" s="3"/>
    </row>
    <row r="163" spans="3:15" ht="18" x14ac:dyDescent="0.3">
      <c r="D163" s="1" t="s">
        <v>93</v>
      </c>
      <c r="J163" s="1" t="s">
        <v>94</v>
      </c>
    </row>
    <row r="164" spans="3:15" x14ac:dyDescent="0.3">
      <c r="C164" s="8" t="s">
        <v>0</v>
      </c>
      <c r="D164" s="8">
        <f>$D$159+$D$161*(((E154-$D$159)*POWER($D$161+F154-E154,2)*($D$160-D154)+POWER(F154-$D$159,2)*POWER($D$161+E154-D154,2))/(($D$161+E154-D154)*POWER($D$161+F154-E154,2)*($D$160-D154)+(F154-$D$159)*POWER($D$161+E154-D154,2)*($D$161+F154-E154)))</f>
        <v>5.412890954254129</v>
      </c>
      <c r="I164" s="8" t="s">
        <v>0</v>
      </c>
      <c r="J164" s="8">
        <f>$D$159+$D$161*(((K154-$D$159)*POWER($D$161+L154-K154,2)*($D$160-J154)+POWER(L154-$D$159,2)*POWER($D$161+K154-J154,2))/(($D$161+K154-J154)*POWER($D$161+L154-K154,2)*($D$160-J154)+(L154-$D$159)*POWER($D$161+K154-J154,2)*($D$161+L154-K154)))</f>
        <v>3.1808119493256237E-2</v>
      </c>
      <c r="L164" s="8" t="s">
        <v>5</v>
      </c>
      <c r="M164" s="8">
        <v>5.412890954254129</v>
      </c>
      <c r="N164" s="8">
        <v>3.1808119493256237E-2</v>
      </c>
    </row>
    <row r="165" spans="3:15" x14ac:dyDescent="0.3">
      <c r="C165" s="8" t="s">
        <v>1</v>
      </c>
      <c r="D165" s="8">
        <f t="shared" ref="D165:D167" si="223">$D$159+$D$161*(((E155-$D$159)*POWER($D$161+F155-E155,2)*($D$160-D155)+POWER(F155-$D$159,2)*POWER($D$161+E155-D155,2))/(($D$161+E155-D155)*POWER($D$161+F155-E155,2)*($D$160-D155)+(F155-$D$159)*POWER($D$161+E155-D155,2)*($D$161+F155-E155)))</f>
        <v>5.9363580837146088</v>
      </c>
      <c r="I165" s="8" t="s">
        <v>1</v>
      </c>
      <c r="J165" s="8">
        <f t="shared" ref="J165:J167" si="224">$D$159+$D$161*(((K155-$D$159)*POWER($D$161+L155-K155,2)*($D$160-J155)+POWER(L155-$D$159,2)*POWER($D$161+K155-J155,2))/(($D$161+K155-J155)*POWER($D$161+L155-K155,2)*($D$160-J155)+(L155-$D$159)*POWER($D$161+K155-J155,2)*($D$161+L155-K155)))</f>
        <v>0.18368956338670395</v>
      </c>
      <c r="L165" s="8" t="s">
        <v>6</v>
      </c>
      <c r="M165" s="8">
        <v>5.9363580837146088</v>
      </c>
      <c r="N165" s="8">
        <v>0.18368956338670395</v>
      </c>
    </row>
    <row r="166" spans="3:15" x14ac:dyDescent="0.3">
      <c r="C166" s="8" t="s">
        <v>2</v>
      </c>
      <c r="D166" s="8">
        <f t="shared" si="223"/>
        <v>6.6462378193390883</v>
      </c>
      <c r="I166" s="8" t="s">
        <v>2</v>
      </c>
      <c r="J166" s="8">
        <f t="shared" si="224"/>
        <v>5.7745221069627872E-2</v>
      </c>
      <c r="L166" s="8" t="s">
        <v>7</v>
      </c>
      <c r="M166" s="8">
        <v>6.6462378193390883</v>
      </c>
      <c r="N166" s="8">
        <v>5.7745221069627872E-2</v>
      </c>
    </row>
    <row r="167" spans="3:15" x14ac:dyDescent="0.3">
      <c r="C167" s="8" t="s">
        <v>3</v>
      </c>
      <c r="D167" s="8">
        <f t="shared" si="223"/>
        <v>6.3771315784767335</v>
      </c>
      <c r="I167" s="8" t="s">
        <v>3</v>
      </c>
      <c r="J167" s="8">
        <f t="shared" si="224"/>
        <v>-0.27159407410399483</v>
      </c>
      <c r="L167" s="8" t="s">
        <v>8</v>
      </c>
      <c r="M167" s="8">
        <v>6.3771315784767335</v>
      </c>
      <c r="N167" s="8">
        <v>-0.27159407410399483</v>
      </c>
    </row>
    <row r="169" spans="3:15" ht="16.2" thickBot="1" x14ac:dyDescent="0.35">
      <c r="C169" s="1" t="s">
        <v>14</v>
      </c>
      <c r="E169" s="8" t="s">
        <v>0</v>
      </c>
      <c r="G169" s="19"/>
      <c r="H169" s="8" t="s">
        <v>1</v>
      </c>
      <c r="J169" s="19"/>
      <c r="K169" s="8" t="s">
        <v>2</v>
      </c>
      <c r="M169" s="19"/>
      <c r="N169" s="8" t="s">
        <v>3</v>
      </c>
    </row>
    <row r="170" spans="3:15" x14ac:dyDescent="0.3">
      <c r="C170" s="8" t="s">
        <v>0</v>
      </c>
      <c r="D170" s="31">
        <v>6.4833407396432147E-2</v>
      </c>
      <c r="E170" s="32">
        <v>0.29109415164672992</v>
      </c>
      <c r="F170" s="32">
        <v>1.5538871097670199</v>
      </c>
      <c r="G170" s="33">
        <v>7.7990770050145444E-2</v>
      </c>
      <c r="H170" s="32">
        <v>0.38986705407157263</v>
      </c>
      <c r="I170" s="32">
        <v>1.7476968014788077</v>
      </c>
      <c r="J170" s="33">
        <v>0.24218867825058413</v>
      </c>
      <c r="K170" s="32">
        <v>0.58429669235888093</v>
      </c>
      <c r="L170" s="32">
        <v>2.0825045654679908</v>
      </c>
      <c r="M170" s="33">
        <v>0.18975674451348284</v>
      </c>
      <c r="N170" s="32">
        <v>0.54214249055606434</v>
      </c>
      <c r="O170" s="34">
        <v>2.0398543080042777</v>
      </c>
    </row>
    <row r="171" spans="3:15" x14ac:dyDescent="0.3">
      <c r="C171" s="8" t="s">
        <v>1</v>
      </c>
      <c r="D171" s="35">
        <v>8.63085812620598E-2</v>
      </c>
      <c r="E171" s="36">
        <v>0.41265688851860466</v>
      </c>
      <c r="F171" s="36">
        <v>1.772327759011405</v>
      </c>
      <c r="G171" s="37">
        <v>0.10603395234761129</v>
      </c>
      <c r="H171" s="36">
        <v>0.38923297474374446</v>
      </c>
      <c r="I171" s="36">
        <v>1.6998911887061365</v>
      </c>
      <c r="J171" s="37">
        <v>0.28301867203597036</v>
      </c>
      <c r="K171" s="36">
        <v>0.66520457861133631</v>
      </c>
      <c r="L171" s="36">
        <v>2.1793879707415731</v>
      </c>
      <c r="M171" s="37">
        <v>0.3087441877607357</v>
      </c>
      <c r="N171" s="36">
        <v>0.69123245723743332</v>
      </c>
      <c r="O171" s="38">
        <v>2.1695862207763685</v>
      </c>
    </row>
    <row r="172" spans="3:15" x14ac:dyDescent="0.3">
      <c r="C172" s="8" t="s">
        <v>2</v>
      </c>
      <c r="D172" s="35">
        <v>0.22947251909540442</v>
      </c>
      <c r="E172" s="36">
        <v>0.5745836033924614</v>
      </c>
      <c r="F172" s="36">
        <v>2.0472922913370639</v>
      </c>
      <c r="G172" s="37">
        <v>0.26065354099622284</v>
      </c>
      <c r="H172" s="36">
        <v>0.62836259587089449</v>
      </c>
      <c r="I172" s="36">
        <v>2.1153195484021992</v>
      </c>
      <c r="J172" s="37">
        <v>0.13151705251002607</v>
      </c>
      <c r="K172" s="36">
        <v>0.48817335615651547</v>
      </c>
      <c r="L172" s="36">
        <v>2.1279123165486835</v>
      </c>
      <c r="M172" s="37">
        <v>0.28073648271029983</v>
      </c>
      <c r="N172" s="36">
        <v>0.69958288267298729</v>
      </c>
      <c r="O172" s="38">
        <v>2.3593089609408251</v>
      </c>
    </row>
    <row r="173" spans="3:15" ht="16.2" thickBot="1" x14ac:dyDescent="0.35">
      <c r="C173" s="8" t="s">
        <v>3</v>
      </c>
      <c r="D173" s="39">
        <v>0.17131495648918832</v>
      </c>
      <c r="E173" s="40">
        <v>0.49268930285627205</v>
      </c>
      <c r="F173" s="40">
        <v>1.9294004658626038</v>
      </c>
      <c r="G173" s="41">
        <v>0.23001928478483835</v>
      </c>
      <c r="H173" s="40">
        <v>0.56824046235255099</v>
      </c>
      <c r="I173" s="40">
        <v>2.0158884077106647</v>
      </c>
      <c r="J173" s="41">
        <v>0.21325159295212645</v>
      </c>
      <c r="K173" s="40">
        <v>0.59928030553693934</v>
      </c>
      <c r="L173" s="40">
        <v>2.2400617643558576</v>
      </c>
      <c r="M173" s="41">
        <v>0.10946487107902342</v>
      </c>
      <c r="N173" s="40">
        <v>0.43473683481828906</v>
      </c>
      <c r="O173" s="42">
        <v>1.9995590740940981</v>
      </c>
    </row>
    <row r="175" spans="3:15" x14ac:dyDescent="0.3">
      <c r="C175" s="1" t="s">
        <v>19</v>
      </c>
      <c r="D175" s="3">
        <f>MIN(D170:D173)</f>
        <v>6.4833407396432147E-2</v>
      </c>
      <c r="G175" s="3">
        <f>MIN(G170:G173)</f>
        <v>7.7990770050145444E-2</v>
      </c>
      <c r="J175" s="3">
        <f>MIN(J170:J173)</f>
        <v>0.13151705251002607</v>
      </c>
      <c r="M175" s="3">
        <f>MIN(M170:M173)</f>
        <v>0.10946487107902342</v>
      </c>
    </row>
    <row r="176" spans="3:15" x14ac:dyDescent="0.3">
      <c r="C176" s="1" t="s">
        <v>20</v>
      </c>
      <c r="D176" s="3">
        <f>MAX(F170:F173)</f>
        <v>2.0472922913370639</v>
      </c>
      <c r="G176" s="3">
        <f>MAX(I170:I173)</f>
        <v>2.1153195484021992</v>
      </c>
      <c r="J176" s="3">
        <f>MAX(L170:L173)</f>
        <v>2.2400617643558576</v>
      </c>
      <c r="M176" s="3">
        <f>MAX(O170:O173)</f>
        <v>2.3593089609408251</v>
      </c>
    </row>
    <row r="177" spans="3:18" x14ac:dyDescent="0.3">
      <c r="C177" s="1" t="s">
        <v>21</v>
      </c>
      <c r="D177" s="3">
        <f>D176-D175</f>
        <v>1.9824588839406319</v>
      </c>
      <c r="G177" s="3">
        <f>G176-G175</f>
        <v>2.0373287783520535</v>
      </c>
      <c r="J177" s="3">
        <f>J176-J175</f>
        <v>2.1085447118458314</v>
      </c>
      <c r="M177" s="3">
        <f>M176-M175</f>
        <v>2.2498440898618015</v>
      </c>
    </row>
    <row r="178" spans="3:18" x14ac:dyDescent="0.3">
      <c r="C178" s="1"/>
      <c r="D178" s="3"/>
    </row>
    <row r="179" spans="3:18" x14ac:dyDescent="0.3">
      <c r="D179" s="1" t="s">
        <v>0</v>
      </c>
      <c r="E179" s="1" t="s">
        <v>1</v>
      </c>
      <c r="F179" s="1" t="s">
        <v>2</v>
      </c>
      <c r="G179" s="1" t="s">
        <v>3</v>
      </c>
    </row>
    <row r="180" spans="3:18" x14ac:dyDescent="0.3">
      <c r="C180" s="1" t="s">
        <v>0</v>
      </c>
      <c r="D180" s="3">
        <f>$D$175+$D$177*(((E170-$D$175)*POWER($D$177+F170-E170,2)*($D$176-D170)+POWER(F170-$D$175,2)*POWER($D$177+E170-D170,2))/(($D$177+E170-D170)*POWER($D$177+F170-E170,2)*($D$176-D170)+(F170-$D$175)*POWER($D$177+E170-D170,2)*($D$177+F170-E170)))</f>
        <v>0.5069265127094954</v>
      </c>
      <c r="E180" s="3">
        <f>$G$175+$G$177*(((H170-$G$175)*POWER($G$177+I170-H170,2)*($G$176-G170)+POWER(I170-$G$175,2)*POWER($G$177+H170-G170,2))/(($G$177+H170-G170)*POWER($G$177+I170-H170,2)*($G$176-G170)+(I170-$G$175)*POWER($G$177+H170-G170,2)*($G$177+I170-H170)))</f>
        <v>0.61315723556557911</v>
      </c>
      <c r="F180" s="4">
        <f>$J$175+$J$177*(((K170-$J$175)*POWER($J$177+L170-K170,2)*($J$176-J170)+POWER(L170-$J$175,2)*POWER($J$177+K170-J170,2))/(($J$177+K170-J170)*POWER($J$177+L170-K170,2)*($J$176-J170)+(L170-$J$175)*POWER($J$177+K170-J170,2)*($J$177+L170-K170)))</f>
        <v>0.82063414930423606</v>
      </c>
      <c r="G180" s="4">
        <f>$M$175+$M$177*(((N170-$M$175)*POWER($M$177+O170-N170,2)*($M$176-M170)+POWER(O170-$M$175,2)*POWER($M$177+N170-M170,2))/(($M$177+N170-M170)*POWER($M$177+O170-N170,2)*($M$176-M170)+(O170-$M$175)*POWER($M$177+N170-M170,2)*($M$177+O170-N170)))</f>
        <v>0.78326662190464047</v>
      </c>
    </row>
    <row r="181" spans="3:18" x14ac:dyDescent="0.3">
      <c r="C181" s="1" t="s">
        <v>1</v>
      </c>
      <c r="D181" s="3">
        <f t="shared" ref="D181:D183" si="225">$D$175+$D$177*(((E171-$D$175)*POWER($D$177+F171-E171,2)*($D$176-D171)+POWER(F171-$D$175,2)*POWER($D$177+E171-D171,2))/(($D$177+E171-D171)*POWER($D$177+F171-E171,2)*($D$176-D171)+(F171-$D$175)*POWER($D$177+E171-D171,2)*($D$177+F171-E171)))</f>
        <v>0.63173308002822492</v>
      </c>
      <c r="E181" s="3">
        <f>$G$175+$G$177*(((H171-$G$175)*POWER($G$177+I171-H171,2)*($G$176-G171)+POWER(I171-$G$175,2)*POWER($G$177+H171-G171,2))/(($G$177+H171-G171)*POWER($G$177+I171-H171,2)*($G$176-G171)+(I171-$G$175)*POWER($G$177+H171-G171,2)*($G$177+I171-H171)))</f>
        <v>0.60729890124573638</v>
      </c>
      <c r="F181" s="4">
        <f>$J$175+$J$177*(((K171-$J$175)*POWER($J$177+L171-K171,2)*($J$176-J171)+POWER(L171-$J$175,2)*POWER($J$177+K171-J171,2))/(($J$177+K171-J171)*POWER($J$177+L171-K171,2)*($J$176-J171)+(L171-$J$175)*POWER($J$177+K171-J171,2)*($J$177+L171-K171)))</f>
        <v>0.89299505069769347</v>
      </c>
      <c r="G181" s="4">
        <f>$M$175+$M$177*(((N171-$M$175)*POWER($M$177+O171-N171,2)*($M$176-M171)+POWER(O171-$M$175,2)*POWER($M$177+N171-M171,2))/(($M$177+N171-M171)*POWER($M$177+O171-N171,2)*($M$176-M171)+(O171-$M$175)*POWER($M$177+N171-M171,2)*($M$177+O171-N171)))</f>
        <v>0.9162683057479144</v>
      </c>
    </row>
    <row r="182" spans="3:18" x14ac:dyDescent="0.3">
      <c r="C182" s="1" t="s">
        <v>2</v>
      </c>
      <c r="D182" s="4">
        <f t="shared" si="225"/>
        <v>0.79686264178378985</v>
      </c>
      <c r="E182" s="4">
        <f>$G$175+$G$177*(((H172-$G$175)*POWER($G$177+I172-H172,2)*($G$176-G172)+POWER(I172-$G$175,2)*POWER($G$177+H172-G172,2))/(($G$177+H172-G172)*POWER($G$177+I172-H172,2)*($G$176-G172)+(I172-$G$175)*POWER($G$177+H172-G172,2)*($G$177+I172-H172)))</f>
        <v>0.84906637081630554</v>
      </c>
      <c r="F182" s="3">
        <f>$J$175+$J$177*(((K172-$J$175)*POWER($J$177+L172-K172,2)*($J$176-J172)+POWER(L172-$J$175,2)*POWER($J$177+K172-J172,2))/(($J$177+K172-J172)*POWER($J$177+L172-K172,2)*($J$176-J172)+(L172-$J$175)*POWER($J$177+K172-J172,2)*($J$177+L172-K172)))</f>
        <v>0.75047292173774449</v>
      </c>
      <c r="G182" s="4">
        <f>$M$175+$M$177*(((N172-$M$175)*POWER($M$177+O172-N172,2)*($M$176-M172)+POWER(O172-$M$175,2)*POWER($M$177+N172-M172,2))/(($M$177+N172-M172)*POWER($M$177+O172-N172,2)*($M$176-M172)+(O172-$M$175)*POWER($M$177+N172-M172,2)*($M$177+O172-N172)))</f>
        <v>0.94570948990516923</v>
      </c>
    </row>
    <row r="183" spans="3:18" x14ac:dyDescent="0.3">
      <c r="C183" s="1" t="s">
        <v>3</v>
      </c>
      <c r="D183" s="3">
        <f t="shared" si="225"/>
        <v>0.71894948335918063</v>
      </c>
      <c r="E183" s="4">
        <f>$G$175+$G$177*(((H173-$G$175)*POWER($G$177+I173-H173,2)*($G$176-G173)+POWER(I173-$G$175,2)*POWER($G$177+H173-G173,2))/(($G$177+H173-G173)*POWER($G$177+I173-H173,2)*($G$176-G173)+(I173-$G$175)*POWER($G$177+H173-G173,2)*($G$177+I173-H173)))</f>
        <v>0.79196855309562475</v>
      </c>
      <c r="F183" s="4">
        <f>$J$175+$J$177*(((K173-$J$175)*POWER($J$177+L173-K173,2)*($J$176-J173)+POWER(L173-$J$175,2)*POWER($J$177+K173-J173,2))/(($J$177+K173-J173)*POWER($J$177+L173-K173,2)*($J$176-J173)+(L173-$J$175)*POWER($J$177+K173-J173,2)*($J$177+L173-K173)))</f>
        <v>0.85021265637667764</v>
      </c>
      <c r="G183" s="3">
        <f>$M$175+$M$177*(((N173-$M$175)*POWER($M$177+O173-N173,2)*($M$176-M173)+POWER(O173-$M$175,2)*POWER($M$177+N173-M173,2))/(($M$177+N173-M173)*POWER($M$177+O173-N173,2)*($M$176-M173)+(O173-$M$175)*POWER($M$177+N173-M173,2)*($M$177+O173-N173)))</f>
        <v>0.69422089505982054</v>
      </c>
    </row>
    <row r="185" spans="3:18" x14ac:dyDescent="0.3">
      <c r="D185" s="8">
        <f>AVERAGE((D180:G183))</f>
        <v>0.76060892933361468</v>
      </c>
    </row>
    <row r="190" spans="3:18" ht="16.2" thickBot="1" x14ac:dyDescent="0.35">
      <c r="C190" s="1" t="s">
        <v>14</v>
      </c>
      <c r="E190" s="8" t="s">
        <v>0</v>
      </c>
      <c r="G190" s="19"/>
      <c r="H190" s="8" t="s">
        <v>1</v>
      </c>
      <c r="J190" s="19"/>
      <c r="K190" s="8" t="s">
        <v>2</v>
      </c>
      <c r="M190" s="19"/>
      <c r="N190" s="8" t="s">
        <v>3</v>
      </c>
      <c r="Q190" s="1" t="s">
        <v>15</v>
      </c>
    </row>
    <row r="191" spans="3:18" x14ac:dyDescent="0.3">
      <c r="C191" s="8" t="s">
        <v>0</v>
      </c>
      <c r="D191" s="31">
        <v>6.4833407396432147E-2</v>
      </c>
      <c r="E191" s="32">
        <v>0.29109415164672992</v>
      </c>
      <c r="F191" s="32">
        <v>1.5538871097670199</v>
      </c>
      <c r="G191" s="33">
        <v>7.7990770050145444E-2</v>
      </c>
      <c r="H191" s="32">
        <v>0.38986705407157263</v>
      </c>
      <c r="I191" s="32">
        <v>1.7476968014788077</v>
      </c>
      <c r="J191" s="33">
        <v>0.24218867825058413</v>
      </c>
      <c r="K191" s="32">
        <v>0.58429669235888093</v>
      </c>
      <c r="L191" s="32">
        <v>2.0825045654679908</v>
      </c>
      <c r="M191" s="33">
        <v>0.18975674451348284</v>
      </c>
      <c r="N191" s="32">
        <v>0.54214249055606434</v>
      </c>
      <c r="O191" s="34">
        <v>2.0398543080042777</v>
      </c>
      <c r="P191" s="3">
        <v>0.5747696002106446</v>
      </c>
      <c r="Q191" s="3">
        <v>1.8074003886332477</v>
      </c>
      <c r="R191" s="3">
        <v>7.423942784718097</v>
      </c>
    </row>
    <row r="192" spans="3:18" x14ac:dyDescent="0.3">
      <c r="C192" s="8" t="s">
        <v>1</v>
      </c>
      <c r="D192" s="35">
        <v>8.63085812620598E-2</v>
      </c>
      <c r="E192" s="36">
        <v>0.41265688851860466</v>
      </c>
      <c r="F192" s="36">
        <v>1.772327759011405</v>
      </c>
      <c r="G192" s="37">
        <v>0.10603395234761129</v>
      </c>
      <c r="H192" s="36">
        <v>0.38923297474374446</v>
      </c>
      <c r="I192" s="36">
        <v>1.6998911887061365</v>
      </c>
      <c r="J192" s="37">
        <v>0.28301867203597036</v>
      </c>
      <c r="K192" s="36">
        <v>0.66520457861133631</v>
      </c>
      <c r="L192" s="36">
        <v>2.1793879707415731</v>
      </c>
      <c r="M192" s="37">
        <v>0.3087441877607357</v>
      </c>
      <c r="N192" s="36">
        <v>0.69123245723743332</v>
      </c>
      <c r="O192" s="38">
        <v>2.1695862207763685</v>
      </c>
      <c r="P192" s="3">
        <v>0.78410539340637708</v>
      </c>
      <c r="Q192" s="3">
        <v>2.1583268991111186</v>
      </c>
      <c r="R192" s="3">
        <v>7.8211931392354828</v>
      </c>
    </row>
    <row r="193" spans="3:18" x14ac:dyDescent="0.3">
      <c r="C193" s="8" t="s">
        <v>2</v>
      </c>
      <c r="D193" s="35">
        <v>0.22947251909540442</v>
      </c>
      <c r="E193" s="36">
        <v>0.5745836033924614</v>
      </c>
      <c r="F193" s="36">
        <v>2.0472922913370639</v>
      </c>
      <c r="G193" s="37">
        <v>0.26065354099622284</v>
      </c>
      <c r="H193" s="36">
        <v>0.62836259587089449</v>
      </c>
      <c r="I193" s="36">
        <v>2.1153195484021992</v>
      </c>
      <c r="J193" s="37">
        <v>0.13151705251002607</v>
      </c>
      <c r="K193" s="36">
        <v>0.48817335615651547</v>
      </c>
      <c r="L193" s="36">
        <v>2.1279123165486835</v>
      </c>
      <c r="M193" s="37">
        <v>0.28073648271029983</v>
      </c>
      <c r="N193" s="36">
        <v>0.69958288267298729</v>
      </c>
      <c r="O193" s="38">
        <v>2.3593089609408251</v>
      </c>
      <c r="P193" s="3">
        <v>0.90237959531195322</v>
      </c>
      <c r="Q193" s="3">
        <v>2.390702438092859</v>
      </c>
      <c r="R193" s="3">
        <v>8.6498331172287717</v>
      </c>
    </row>
    <row r="194" spans="3:18" ht="16.2" thickBot="1" x14ac:dyDescent="0.35">
      <c r="C194" s="8" t="s">
        <v>3</v>
      </c>
      <c r="D194" s="39">
        <v>0.17131495648918832</v>
      </c>
      <c r="E194" s="40">
        <v>0.49268930285627205</v>
      </c>
      <c r="F194" s="40">
        <v>1.9294004658626038</v>
      </c>
      <c r="G194" s="41">
        <v>0.23001928478483835</v>
      </c>
      <c r="H194" s="40">
        <v>0.56824046235255099</v>
      </c>
      <c r="I194" s="40">
        <v>2.0158884077106647</v>
      </c>
      <c r="J194" s="41">
        <v>0.21325159295212645</v>
      </c>
      <c r="K194" s="40">
        <v>0.59928030553693934</v>
      </c>
      <c r="L194" s="40">
        <v>2.2400617643558576</v>
      </c>
      <c r="M194" s="41">
        <v>0.10946487107902342</v>
      </c>
      <c r="N194" s="40">
        <v>0.43473683481828906</v>
      </c>
      <c r="O194" s="42">
        <v>1.9995590740940981</v>
      </c>
      <c r="P194" s="3">
        <v>0.72405070530517657</v>
      </c>
      <c r="Q194" s="3">
        <v>2.0949469055640515</v>
      </c>
      <c r="R194" s="3">
        <v>8.1849097120232237</v>
      </c>
    </row>
    <row r="195" spans="3:18" x14ac:dyDescent="0.3">
      <c r="C195" s="1" t="s">
        <v>16</v>
      </c>
      <c r="D195" s="3">
        <v>0.55192946424308476</v>
      </c>
      <c r="E195" s="3">
        <v>1.771023946414068</v>
      </c>
      <c r="F195" s="3">
        <v>7.3029076259780927</v>
      </c>
      <c r="G195" s="33">
        <v>0.674697548178818</v>
      </c>
      <c r="H195" s="3">
        <v>1.9757030870387626</v>
      </c>
      <c r="I195" s="3">
        <v>7.5787959462978085</v>
      </c>
      <c r="J195" s="33">
        <v>0.8699759957487071</v>
      </c>
      <c r="K195" s="3">
        <v>2.336954932663672</v>
      </c>
      <c r="L195" s="3">
        <v>8.6298666171141036</v>
      </c>
      <c r="M195" s="33">
        <v>0.88870228606354185</v>
      </c>
      <c r="N195" s="3">
        <v>2.3676946652847741</v>
      </c>
      <c r="O195" s="3">
        <v>8.5683085638155703</v>
      </c>
    </row>
    <row r="198" spans="3:18" x14ac:dyDescent="0.3">
      <c r="E198" s="1" t="s">
        <v>17</v>
      </c>
      <c r="K198" s="1" t="s">
        <v>18</v>
      </c>
    </row>
    <row r="199" spans="3:18" x14ac:dyDescent="0.3">
      <c r="C199" s="8" t="s">
        <v>0</v>
      </c>
      <c r="D199" s="60">
        <v>1.1266990644537294</v>
      </c>
      <c r="E199" s="61">
        <v>3.5784243350473157</v>
      </c>
      <c r="F199" s="62">
        <v>14.726850410696191</v>
      </c>
      <c r="J199" s="60">
        <v>2.2840135967559849E-2</v>
      </c>
      <c r="K199" s="61">
        <v>3.6376442219179683E-2</v>
      </c>
      <c r="L199" s="62">
        <v>0.12103515874000426</v>
      </c>
    </row>
    <row r="200" spans="3:18" x14ac:dyDescent="0.3">
      <c r="C200" s="8" t="s">
        <v>1</v>
      </c>
      <c r="D200" s="37">
        <v>1.4588029415851951</v>
      </c>
      <c r="E200" s="36">
        <v>4.1340299861498817</v>
      </c>
      <c r="F200" s="63">
        <v>15.399989085533292</v>
      </c>
      <c r="J200" s="37">
        <v>0.10940784522755909</v>
      </c>
      <c r="K200" s="36">
        <v>0.18262381207235601</v>
      </c>
      <c r="L200" s="63">
        <v>0.24239719293767426</v>
      </c>
    </row>
    <row r="201" spans="3:18" x14ac:dyDescent="0.3">
      <c r="C201" s="8" t="s">
        <v>2</v>
      </c>
      <c r="D201" s="37">
        <v>1.7723555910606603</v>
      </c>
      <c r="E201" s="36">
        <v>4.727657370756531</v>
      </c>
      <c r="F201" s="63">
        <v>17.279699734342877</v>
      </c>
      <c r="J201" s="37">
        <v>3.2403599563246122E-2</v>
      </c>
      <c r="K201" s="36">
        <v>5.3747505429186937E-2</v>
      </c>
      <c r="L201" s="63">
        <v>1.9966500114668051E-2</v>
      </c>
    </row>
    <row r="202" spans="3:18" x14ac:dyDescent="0.3">
      <c r="C202" s="8" t="s">
        <v>3</v>
      </c>
      <c r="D202" s="64">
        <v>1.6127529913687184</v>
      </c>
      <c r="E202" s="65">
        <v>4.4626415708488256</v>
      </c>
      <c r="F202" s="66">
        <v>16.753218275838794</v>
      </c>
      <c r="J202" s="64">
        <v>-0.16465158075836528</v>
      </c>
      <c r="K202" s="65">
        <v>-0.27274775972072263</v>
      </c>
      <c r="L202" s="66">
        <v>-0.38339885179234656</v>
      </c>
    </row>
    <row r="204" spans="3:18" x14ac:dyDescent="0.3">
      <c r="C204" s="1" t="s">
        <v>19</v>
      </c>
      <c r="D204" s="3">
        <v>1.1266990644537294</v>
      </c>
      <c r="J204" s="3">
        <v>-0.16465158075836528</v>
      </c>
    </row>
    <row r="205" spans="3:18" x14ac:dyDescent="0.3">
      <c r="C205" s="1" t="s">
        <v>20</v>
      </c>
      <c r="D205" s="3">
        <v>17.279699734342877</v>
      </c>
      <c r="J205" s="3">
        <v>0.24239719293767426</v>
      </c>
    </row>
    <row r="206" spans="3:18" x14ac:dyDescent="0.3">
      <c r="C206" s="1" t="s">
        <v>21</v>
      </c>
      <c r="D206" s="3">
        <v>16.153000669889149</v>
      </c>
      <c r="J206" s="3">
        <v>0.40704877369603953</v>
      </c>
    </row>
    <row r="207" spans="3:18" x14ac:dyDescent="0.3">
      <c r="C207" s="1"/>
      <c r="D207" s="3"/>
      <c r="J207" s="3"/>
    </row>
    <row r="208" spans="3:18" x14ac:dyDescent="0.3">
      <c r="D208" s="1" t="s">
        <v>22</v>
      </c>
      <c r="J208" s="1" t="s">
        <v>23</v>
      </c>
    </row>
    <row r="209" spans="3:14" x14ac:dyDescent="0.3">
      <c r="C209" s="8" t="s">
        <v>0</v>
      </c>
      <c r="D209" s="3">
        <v>5.412890954254129</v>
      </c>
      <c r="I209" s="8" t="s">
        <v>0</v>
      </c>
      <c r="J209" s="3">
        <v>3.1808119493256237E-2</v>
      </c>
      <c r="L209" s="8" t="s">
        <v>5</v>
      </c>
      <c r="M209" s="3">
        <v>5.412890954254129</v>
      </c>
      <c r="N209" s="3">
        <v>3.1808119493256237E-2</v>
      </c>
    </row>
    <row r="210" spans="3:14" x14ac:dyDescent="0.3">
      <c r="C210" s="8" t="s">
        <v>1</v>
      </c>
      <c r="D210" s="3">
        <v>5.9363580837146088</v>
      </c>
      <c r="I210" s="8" t="s">
        <v>1</v>
      </c>
      <c r="J210" s="3">
        <v>0.18368956338670395</v>
      </c>
      <c r="L210" s="8" t="s">
        <v>6</v>
      </c>
      <c r="M210" s="3">
        <v>5.9363580837146088</v>
      </c>
      <c r="N210" s="3">
        <v>0.18368956338670395</v>
      </c>
    </row>
    <row r="211" spans="3:14" x14ac:dyDescent="0.3">
      <c r="C211" s="8" t="s">
        <v>2</v>
      </c>
      <c r="D211" s="3">
        <v>6.6462378193390883</v>
      </c>
      <c r="I211" s="8" t="s">
        <v>2</v>
      </c>
      <c r="J211" s="3">
        <v>5.7745221069627872E-2</v>
      </c>
      <c r="L211" s="8" t="s">
        <v>7</v>
      </c>
      <c r="M211" s="3">
        <v>6.6462378193390883</v>
      </c>
      <c r="N211" s="3">
        <v>5.7745221069627872E-2</v>
      </c>
    </row>
    <row r="212" spans="3:14" x14ac:dyDescent="0.3">
      <c r="C212" s="8" t="s">
        <v>3</v>
      </c>
      <c r="D212" s="3">
        <v>6.3771315784767335</v>
      </c>
      <c r="I212" s="8" t="s">
        <v>3</v>
      </c>
      <c r="J212" s="3">
        <v>-0.27159407410399483</v>
      </c>
      <c r="L212" s="8" t="s">
        <v>8</v>
      </c>
      <c r="M212" s="3">
        <v>6.3771315784767335</v>
      </c>
      <c r="N212" s="3">
        <v>-0.27159407410399483</v>
      </c>
    </row>
  </sheetData>
  <pageMargins left="0.7" right="0.7" top="0.78740157499999996" bottom="0.78740157499999996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59"/>
  <sheetViews>
    <sheetView workbookViewId="0"/>
  </sheetViews>
  <sheetFormatPr defaultRowHeight="15.6" x14ac:dyDescent="0.3"/>
  <cols>
    <col min="1" max="16384" width="8.88671875" style="2"/>
  </cols>
  <sheetData>
    <row r="2" spans="2:14" x14ac:dyDescent="0.3">
      <c r="B2" s="7" t="s">
        <v>49</v>
      </c>
    </row>
    <row r="4" spans="2:14" x14ac:dyDescent="0.3">
      <c r="B4" s="8"/>
      <c r="C4" s="1" t="s">
        <v>0</v>
      </c>
      <c r="D4" s="1" t="s">
        <v>1</v>
      </c>
      <c r="E4" s="1" t="s">
        <v>2</v>
      </c>
      <c r="F4" s="1" t="s">
        <v>3</v>
      </c>
    </row>
    <row r="5" spans="2:14" x14ac:dyDescent="0.3">
      <c r="B5" s="1" t="s">
        <v>0</v>
      </c>
      <c r="C5" s="3">
        <v>0.5069265127094954</v>
      </c>
      <c r="D5" s="3">
        <v>0.61315723556557911</v>
      </c>
      <c r="E5" s="3">
        <v>0.82063414930423606</v>
      </c>
      <c r="F5" s="3">
        <v>0.78326662190464047</v>
      </c>
    </row>
    <row r="6" spans="2:14" x14ac:dyDescent="0.3">
      <c r="B6" s="1" t="s">
        <v>1</v>
      </c>
      <c r="C6" s="3">
        <v>0.63173308002822492</v>
      </c>
      <c r="D6" s="3">
        <v>0.60729890124573638</v>
      </c>
      <c r="E6" s="3">
        <v>0.89299505069769347</v>
      </c>
      <c r="F6" s="3">
        <v>0.9162683057479144</v>
      </c>
    </row>
    <row r="7" spans="2:14" x14ac:dyDescent="0.3">
      <c r="B7" s="1" t="s">
        <v>2</v>
      </c>
      <c r="C7" s="3">
        <v>0.79686264178378985</v>
      </c>
      <c r="D7" s="3">
        <v>0.84906637081630554</v>
      </c>
      <c r="E7" s="3">
        <v>0.75047292173774449</v>
      </c>
      <c r="F7" s="3">
        <v>0.94570948990516923</v>
      </c>
    </row>
    <row r="8" spans="2:14" x14ac:dyDescent="0.3">
      <c r="B8" s="1" t="s">
        <v>3</v>
      </c>
      <c r="C8" s="3">
        <v>0.71894948335918063</v>
      </c>
      <c r="D8" s="3">
        <v>0.79196855309562475</v>
      </c>
      <c r="E8" s="3">
        <v>0.85021265637667764</v>
      </c>
      <c r="F8" s="3">
        <v>0.69422089505982054</v>
      </c>
    </row>
    <row r="10" spans="2:14" x14ac:dyDescent="0.3">
      <c r="B10" s="9" t="s">
        <v>50</v>
      </c>
      <c r="K10" s="9" t="s">
        <v>58</v>
      </c>
    </row>
    <row r="12" spans="2:14" x14ac:dyDescent="0.3">
      <c r="B12" s="1" t="s">
        <v>35</v>
      </c>
      <c r="C12" s="3">
        <v>0.5069265127094954</v>
      </c>
      <c r="D12" s="10">
        <v>1</v>
      </c>
      <c r="E12" s="10">
        <v>1</v>
      </c>
      <c r="K12" s="1" t="s">
        <v>46</v>
      </c>
      <c r="L12" s="3">
        <v>0.94570948990516923</v>
      </c>
      <c r="M12" s="10">
        <v>3</v>
      </c>
      <c r="N12" s="10">
        <v>4</v>
      </c>
    </row>
    <row r="13" spans="2:14" x14ac:dyDescent="0.3">
      <c r="B13" s="1" t="s">
        <v>36</v>
      </c>
      <c r="C13" s="3">
        <v>0.61315723556557911</v>
      </c>
      <c r="D13" s="10">
        <v>1</v>
      </c>
      <c r="E13" s="10">
        <v>2</v>
      </c>
      <c r="K13" s="1" t="s">
        <v>42</v>
      </c>
      <c r="L13" s="3">
        <v>0.9162683057479144</v>
      </c>
      <c r="M13" s="10">
        <v>2</v>
      </c>
      <c r="N13" s="10">
        <v>4</v>
      </c>
    </row>
    <row r="14" spans="2:14" x14ac:dyDescent="0.3">
      <c r="B14" s="1" t="s">
        <v>37</v>
      </c>
      <c r="C14" s="3">
        <v>0.82063414930423606</v>
      </c>
      <c r="D14" s="10">
        <v>1</v>
      </c>
      <c r="E14" s="10">
        <v>3</v>
      </c>
      <c r="K14" s="1" t="s">
        <v>41</v>
      </c>
      <c r="L14" s="3">
        <v>0.89299505069769347</v>
      </c>
      <c r="M14" s="10">
        <v>2</v>
      </c>
      <c r="N14" s="10">
        <v>3</v>
      </c>
    </row>
    <row r="15" spans="2:14" x14ac:dyDescent="0.3">
      <c r="B15" s="1" t="s">
        <v>38</v>
      </c>
      <c r="C15" s="3">
        <v>0.78326662190464047</v>
      </c>
      <c r="D15" s="10">
        <v>1</v>
      </c>
      <c r="E15" s="10">
        <v>4</v>
      </c>
      <c r="K15" s="1" t="s">
        <v>57</v>
      </c>
      <c r="L15" s="3">
        <v>0.85021265637667764</v>
      </c>
      <c r="M15" s="10">
        <v>4</v>
      </c>
      <c r="N15" s="10">
        <v>3</v>
      </c>
    </row>
    <row r="16" spans="2:14" x14ac:dyDescent="0.3">
      <c r="B16" s="1" t="s">
        <v>39</v>
      </c>
      <c r="C16" s="3">
        <v>0.63173308002822492</v>
      </c>
      <c r="D16" s="10">
        <v>2</v>
      </c>
      <c r="E16" s="10">
        <v>1</v>
      </c>
      <c r="K16" s="1" t="s">
        <v>44</v>
      </c>
      <c r="L16" s="3">
        <v>0.84906637081630554</v>
      </c>
      <c r="M16" s="10">
        <v>3</v>
      </c>
      <c r="N16" s="10">
        <v>2</v>
      </c>
    </row>
    <row r="17" spans="2:14" x14ac:dyDescent="0.3">
      <c r="B17" s="1" t="s">
        <v>40</v>
      </c>
      <c r="C17" s="3">
        <v>0.60729890124573638</v>
      </c>
      <c r="D17" s="10">
        <v>2</v>
      </c>
      <c r="E17" s="10">
        <v>2</v>
      </c>
      <c r="K17" s="1" t="s">
        <v>37</v>
      </c>
      <c r="L17" s="3">
        <v>0.82063414930423606</v>
      </c>
      <c r="M17" s="10">
        <v>1</v>
      </c>
      <c r="N17" s="10">
        <v>3</v>
      </c>
    </row>
    <row r="18" spans="2:14" x14ac:dyDescent="0.3">
      <c r="B18" s="1" t="s">
        <v>41</v>
      </c>
      <c r="C18" s="3">
        <v>0.89299505069769347</v>
      </c>
      <c r="D18" s="10">
        <v>2</v>
      </c>
      <c r="E18" s="10">
        <v>3</v>
      </c>
      <c r="K18" s="1" t="s">
        <v>43</v>
      </c>
      <c r="L18" s="3">
        <v>0.79686264178378985</v>
      </c>
      <c r="M18" s="10">
        <v>3</v>
      </c>
      <c r="N18" s="10">
        <v>1</v>
      </c>
    </row>
    <row r="19" spans="2:14" x14ac:dyDescent="0.3">
      <c r="B19" s="1" t="s">
        <v>42</v>
      </c>
      <c r="C19" s="3">
        <v>0.9162683057479144</v>
      </c>
      <c r="D19" s="10">
        <v>2</v>
      </c>
      <c r="E19" s="10">
        <v>4</v>
      </c>
      <c r="K19" s="1" t="s">
        <v>56</v>
      </c>
      <c r="L19" s="3">
        <v>0.79196855309562475</v>
      </c>
      <c r="M19" s="10">
        <v>4</v>
      </c>
      <c r="N19" s="10">
        <v>2</v>
      </c>
    </row>
    <row r="20" spans="2:14" x14ac:dyDescent="0.3">
      <c r="B20" s="1" t="s">
        <v>43</v>
      </c>
      <c r="C20" s="3">
        <v>0.79686264178378985</v>
      </c>
      <c r="D20" s="10">
        <v>3</v>
      </c>
      <c r="E20" s="10">
        <v>1</v>
      </c>
      <c r="K20" s="1" t="s">
        <v>38</v>
      </c>
      <c r="L20" s="3">
        <v>0.78326662190464047</v>
      </c>
      <c r="M20" s="10">
        <v>1</v>
      </c>
      <c r="N20" s="10">
        <v>4</v>
      </c>
    </row>
    <row r="21" spans="2:14" x14ac:dyDescent="0.3">
      <c r="B21" s="1" t="s">
        <v>44</v>
      </c>
      <c r="C21" s="3">
        <v>0.84906637081630554</v>
      </c>
      <c r="D21" s="10">
        <v>3</v>
      </c>
      <c r="E21" s="10">
        <v>2</v>
      </c>
      <c r="K21" s="1" t="s">
        <v>45</v>
      </c>
      <c r="L21" s="3">
        <v>0.75047292173774449</v>
      </c>
      <c r="M21" s="10">
        <v>3</v>
      </c>
      <c r="N21" s="10">
        <v>3</v>
      </c>
    </row>
    <row r="22" spans="2:14" x14ac:dyDescent="0.3">
      <c r="B22" s="1" t="s">
        <v>45</v>
      </c>
      <c r="C22" s="3">
        <v>0.75047292173774449</v>
      </c>
      <c r="D22" s="10">
        <v>3</v>
      </c>
      <c r="E22" s="10">
        <v>3</v>
      </c>
      <c r="K22" s="1" t="s">
        <v>55</v>
      </c>
      <c r="L22" s="3">
        <v>0.71894948335918063</v>
      </c>
      <c r="M22" s="10">
        <v>4</v>
      </c>
      <c r="N22" s="10">
        <v>1</v>
      </c>
    </row>
    <row r="23" spans="2:14" x14ac:dyDescent="0.3">
      <c r="B23" s="1" t="s">
        <v>46</v>
      </c>
      <c r="C23" s="3">
        <v>0.94570948990516923</v>
      </c>
      <c r="D23" s="10">
        <v>3</v>
      </c>
      <c r="E23" s="10">
        <v>4</v>
      </c>
      <c r="K23" s="1" t="s">
        <v>47</v>
      </c>
      <c r="L23" s="3">
        <v>0.69422089505982054</v>
      </c>
      <c r="M23" s="10">
        <v>4</v>
      </c>
      <c r="N23" s="10">
        <v>4</v>
      </c>
    </row>
    <row r="24" spans="2:14" x14ac:dyDescent="0.3">
      <c r="B24" s="1" t="s">
        <v>55</v>
      </c>
      <c r="C24" s="3">
        <v>0.71894948335918063</v>
      </c>
      <c r="D24" s="10">
        <v>4</v>
      </c>
      <c r="E24" s="10">
        <v>1</v>
      </c>
      <c r="K24" s="1" t="s">
        <v>39</v>
      </c>
      <c r="L24" s="3">
        <v>0.63173308002822492</v>
      </c>
      <c r="M24" s="10">
        <v>2</v>
      </c>
      <c r="N24" s="10">
        <v>1</v>
      </c>
    </row>
    <row r="25" spans="2:14" x14ac:dyDescent="0.3">
      <c r="B25" s="1" t="s">
        <v>56</v>
      </c>
      <c r="C25" s="3">
        <v>0.79196855309562475</v>
      </c>
      <c r="D25" s="10">
        <v>4</v>
      </c>
      <c r="E25" s="10">
        <v>2</v>
      </c>
      <c r="K25" s="1" t="s">
        <v>36</v>
      </c>
      <c r="L25" s="3">
        <v>0.61315723556557911</v>
      </c>
      <c r="M25" s="10">
        <v>1</v>
      </c>
      <c r="N25" s="10">
        <v>2</v>
      </c>
    </row>
    <row r="26" spans="2:14" x14ac:dyDescent="0.3">
      <c r="B26" s="1" t="s">
        <v>57</v>
      </c>
      <c r="C26" s="3">
        <v>0.85021265637667764</v>
      </c>
      <c r="D26" s="10">
        <v>4</v>
      </c>
      <c r="E26" s="10">
        <v>3</v>
      </c>
      <c r="K26" s="1" t="s">
        <v>40</v>
      </c>
      <c r="L26" s="3">
        <v>0.60729890124573638</v>
      </c>
      <c r="M26" s="10">
        <v>2</v>
      </c>
      <c r="N26" s="10">
        <v>2</v>
      </c>
    </row>
    <row r="27" spans="2:14" x14ac:dyDescent="0.3">
      <c r="B27" s="1" t="s">
        <v>47</v>
      </c>
      <c r="C27" s="3">
        <v>0.69422089505982054</v>
      </c>
      <c r="D27" s="10">
        <v>4</v>
      </c>
      <c r="E27" s="10">
        <v>4</v>
      </c>
      <c r="K27" s="1" t="s">
        <v>35</v>
      </c>
      <c r="L27" s="3">
        <v>0.5069265127094954</v>
      </c>
      <c r="M27" s="10">
        <v>1</v>
      </c>
      <c r="N27" s="10">
        <v>1</v>
      </c>
    </row>
    <row r="29" spans="2:14" ht="16.2" thickBot="1" x14ac:dyDescent="0.35">
      <c r="B29" s="2" t="s">
        <v>59</v>
      </c>
      <c r="M29" s="2" t="s">
        <v>60</v>
      </c>
    </row>
    <row r="30" spans="2:14" x14ac:dyDescent="0.3">
      <c r="C30" s="11">
        <v>3</v>
      </c>
      <c r="N30" s="11">
        <v>4</v>
      </c>
    </row>
    <row r="31" spans="2:14" x14ac:dyDescent="0.3">
      <c r="C31" s="12">
        <v>2</v>
      </c>
      <c r="N31" s="12">
        <v>4</v>
      </c>
    </row>
    <row r="32" spans="2:14" x14ac:dyDescent="0.3">
      <c r="C32" s="12">
        <v>2</v>
      </c>
      <c r="N32" s="12">
        <v>3</v>
      </c>
    </row>
    <row r="33" spans="2:14" x14ac:dyDescent="0.3">
      <c r="C33" s="12">
        <v>4</v>
      </c>
      <c r="N33" s="12">
        <v>3</v>
      </c>
    </row>
    <row r="34" spans="2:14" x14ac:dyDescent="0.3">
      <c r="C34" s="12">
        <v>3</v>
      </c>
      <c r="N34" s="12">
        <v>2</v>
      </c>
    </row>
    <row r="35" spans="2:14" x14ac:dyDescent="0.3">
      <c r="C35" s="12">
        <v>1</v>
      </c>
      <c r="N35" s="12">
        <v>3</v>
      </c>
    </row>
    <row r="36" spans="2:14" x14ac:dyDescent="0.3">
      <c r="C36" s="12">
        <v>3</v>
      </c>
      <c r="N36" s="12">
        <v>1</v>
      </c>
    </row>
    <row r="37" spans="2:14" x14ac:dyDescent="0.3">
      <c r="C37" s="12">
        <v>4</v>
      </c>
      <c r="N37" s="12">
        <v>2</v>
      </c>
    </row>
    <row r="38" spans="2:14" x14ac:dyDescent="0.3">
      <c r="C38" s="12">
        <v>1</v>
      </c>
      <c r="N38" s="12">
        <v>4</v>
      </c>
    </row>
    <row r="39" spans="2:14" x14ac:dyDescent="0.3">
      <c r="C39" s="12">
        <v>3</v>
      </c>
      <c r="N39" s="12">
        <v>3</v>
      </c>
    </row>
    <row r="40" spans="2:14" x14ac:dyDescent="0.3">
      <c r="C40" s="12">
        <v>4</v>
      </c>
      <c r="N40" s="12">
        <v>1</v>
      </c>
    </row>
    <row r="41" spans="2:14" x14ac:dyDescent="0.3">
      <c r="C41" s="12">
        <v>4</v>
      </c>
      <c r="N41" s="12">
        <v>4</v>
      </c>
    </row>
    <row r="42" spans="2:14" x14ac:dyDescent="0.3">
      <c r="C42" s="12">
        <v>2</v>
      </c>
      <c r="N42" s="12">
        <v>1</v>
      </c>
    </row>
    <row r="43" spans="2:14" x14ac:dyDescent="0.3">
      <c r="C43" s="12">
        <v>1</v>
      </c>
      <c r="N43" s="12">
        <v>2</v>
      </c>
    </row>
    <row r="44" spans="2:14" x14ac:dyDescent="0.3">
      <c r="C44" s="12">
        <v>2</v>
      </c>
      <c r="N44" s="12">
        <v>2</v>
      </c>
    </row>
    <row r="45" spans="2:14" ht="16.2" thickBot="1" x14ac:dyDescent="0.35">
      <c r="C45" s="13">
        <v>1</v>
      </c>
      <c r="N45" s="13">
        <v>1</v>
      </c>
    </row>
    <row r="47" spans="2:14" x14ac:dyDescent="0.3">
      <c r="B47" s="2" t="s">
        <v>61</v>
      </c>
      <c r="C47" s="2">
        <f>COUNT(C30:C45)</f>
        <v>16</v>
      </c>
      <c r="M47" s="2" t="s">
        <v>62</v>
      </c>
      <c r="N47" s="2">
        <f>COUNT(N30:N45)</f>
        <v>16</v>
      </c>
    </row>
    <row r="50" spans="2:20" ht="16.2" thickBot="1" x14ac:dyDescent="0.35">
      <c r="B50" s="2" t="s">
        <v>59</v>
      </c>
      <c r="M50" s="2" t="s">
        <v>59</v>
      </c>
    </row>
    <row r="51" spans="2:20" x14ac:dyDescent="0.3">
      <c r="C51" s="11">
        <f>C$30</f>
        <v>3</v>
      </c>
      <c r="E51" s="2" t="s">
        <v>52</v>
      </c>
      <c r="N51" s="11">
        <f>N$30</f>
        <v>4</v>
      </c>
      <c r="P51" s="2" t="s">
        <v>52</v>
      </c>
    </row>
    <row r="52" spans="2:20" x14ac:dyDescent="0.3">
      <c r="C52" s="12"/>
      <c r="E52" s="2">
        <v>1</v>
      </c>
      <c r="F52" s="2">
        <f>COUNTIF(C51:C66,E52)</f>
        <v>0</v>
      </c>
      <c r="G52" s="2">
        <f>F52/F57</f>
        <v>0</v>
      </c>
      <c r="H52" s="2">
        <f>IFERROR(-G52*LOG10(G52),0)</f>
        <v>0</v>
      </c>
      <c r="N52" s="12"/>
      <c r="P52" s="2">
        <v>1</v>
      </c>
      <c r="Q52" s="2">
        <f>COUNTIF(N51:N66,P52)</f>
        <v>0</v>
      </c>
      <c r="R52" s="2">
        <f>Q52/Q57</f>
        <v>0</v>
      </c>
      <c r="S52" s="2">
        <f>IFERROR(-R52*LOG10(R52),0)</f>
        <v>0</v>
      </c>
    </row>
    <row r="53" spans="2:20" x14ac:dyDescent="0.3">
      <c r="C53" s="12"/>
      <c r="E53" s="2">
        <v>2</v>
      </c>
      <c r="F53" s="2">
        <f>COUNTIF(C51:C66,E53)</f>
        <v>0</v>
      </c>
      <c r="G53" s="2">
        <f>F53/F57</f>
        <v>0</v>
      </c>
      <c r="H53" s="2">
        <f>IFERROR(-G53*LOG10(G53),0)</f>
        <v>0</v>
      </c>
      <c r="N53" s="12"/>
      <c r="P53" s="2">
        <v>2</v>
      </c>
      <c r="Q53" s="2">
        <f>COUNTIF(N51:N66,P53)</f>
        <v>0</v>
      </c>
      <c r="R53" s="2">
        <f>Q53/Q57</f>
        <v>0</v>
      </c>
      <c r="S53" s="2">
        <f>IFERROR(-R53*LOG10(R53),0)</f>
        <v>0</v>
      </c>
    </row>
    <row r="54" spans="2:20" x14ac:dyDescent="0.3">
      <c r="C54" s="12"/>
      <c r="E54" s="2">
        <v>3</v>
      </c>
      <c r="F54" s="2">
        <f>COUNTIF(C51:C66,E54)</f>
        <v>1</v>
      </c>
      <c r="G54" s="2">
        <f>F54/F57</f>
        <v>1</v>
      </c>
      <c r="H54" s="2">
        <f>IFERROR(-G54*LOG10(G54),0)</f>
        <v>0</v>
      </c>
      <c r="N54" s="12"/>
      <c r="P54" s="2">
        <v>3</v>
      </c>
      <c r="Q54" s="2">
        <f>COUNTIF(N51:N66,P54)</f>
        <v>0</v>
      </c>
      <c r="R54" s="2">
        <f>Q54/Q57</f>
        <v>0</v>
      </c>
      <c r="S54" s="2">
        <f>IFERROR(-R54*LOG10(R54),0)</f>
        <v>0</v>
      </c>
    </row>
    <row r="55" spans="2:20" x14ac:dyDescent="0.3">
      <c r="C55" s="12"/>
      <c r="E55" s="2">
        <v>4</v>
      </c>
      <c r="F55" s="2">
        <f>COUNTIF(C51:C66,E55)</f>
        <v>0</v>
      </c>
      <c r="G55" s="2">
        <f>F55/F57</f>
        <v>0</v>
      </c>
      <c r="H55" s="2">
        <f>IFERROR(-G55*LOG10(G55),0)</f>
        <v>0</v>
      </c>
      <c r="N55" s="12"/>
      <c r="P55" s="2">
        <v>4</v>
      </c>
      <c r="Q55" s="2">
        <f>COUNTIF(N51:N66,P55)</f>
        <v>1</v>
      </c>
      <c r="R55" s="2">
        <f>Q55/Q57</f>
        <v>1</v>
      </c>
      <c r="S55" s="2">
        <f>IFERROR(-R55*LOG10(R55),0)</f>
        <v>0</v>
      </c>
    </row>
    <row r="56" spans="2:20" x14ac:dyDescent="0.3">
      <c r="C56" s="12"/>
      <c r="H56" s="2">
        <f>SUM(H52:H55)</f>
        <v>0</v>
      </c>
      <c r="N56" s="12"/>
      <c r="S56" s="2">
        <f>SUM(S52:S55)</f>
        <v>0</v>
      </c>
    </row>
    <row r="57" spans="2:20" x14ac:dyDescent="0.3">
      <c r="C57" s="12"/>
      <c r="E57" s="2" t="s">
        <v>51</v>
      </c>
      <c r="F57" s="2">
        <f>COUNT(C51:C66)</f>
        <v>1</v>
      </c>
      <c r="H57" s="2">
        <f>-G61*(1/G61)*LOG10(1/G61)</f>
        <v>0</v>
      </c>
      <c r="N57" s="12"/>
      <c r="P57" s="2" t="s">
        <v>51</v>
      </c>
      <c r="Q57" s="2">
        <f>COUNT(N51:N66)</f>
        <v>1</v>
      </c>
      <c r="S57" s="2">
        <f>-R61*(1/R61)*LOG10(1/R61)</f>
        <v>0</v>
      </c>
    </row>
    <row r="58" spans="2:20" x14ac:dyDescent="0.3">
      <c r="C58" s="12"/>
      <c r="N58" s="12"/>
    </row>
    <row r="59" spans="2:20" x14ac:dyDescent="0.3">
      <c r="C59" s="12"/>
      <c r="N59" s="12"/>
    </row>
    <row r="60" spans="2:20" ht="16.2" thickBot="1" x14ac:dyDescent="0.35">
      <c r="C60" s="12"/>
      <c r="F60" s="2" t="s">
        <v>63</v>
      </c>
      <c r="G60" s="2" t="s">
        <v>64</v>
      </c>
      <c r="I60" s="7" t="s">
        <v>53</v>
      </c>
      <c r="N60" s="12"/>
      <c r="Q60" s="2" t="s">
        <v>63</v>
      </c>
      <c r="R60" s="2" t="s">
        <v>64</v>
      </c>
      <c r="T60" s="7" t="s">
        <v>53</v>
      </c>
    </row>
    <row r="61" spans="2:20" ht="16.2" thickBot="1" x14ac:dyDescent="0.35">
      <c r="C61" s="12"/>
      <c r="F61" s="2">
        <f>H57-H56</f>
        <v>0</v>
      </c>
      <c r="G61" s="2">
        <f>COUNTIFS(F52:F55,"&gt;0")</f>
        <v>1</v>
      </c>
      <c r="I61" s="14">
        <f>F61/G61</f>
        <v>0</v>
      </c>
      <c r="N61" s="12"/>
      <c r="Q61" s="2">
        <f>S57-S56</f>
        <v>0</v>
      </c>
      <c r="R61" s="2">
        <f>COUNTIFS(Q52:Q55,"&gt;0")</f>
        <v>1</v>
      </c>
      <c r="T61" s="14">
        <f>Q61/R61</f>
        <v>0</v>
      </c>
    </row>
    <row r="62" spans="2:20" x14ac:dyDescent="0.3">
      <c r="C62" s="12"/>
      <c r="N62" s="12"/>
    </row>
    <row r="63" spans="2:20" x14ac:dyDescent="0.3">
      <c r="C63" s="12"/>
      <c r="N63" s="12"/>
    </row>
    <row r="64" spans="2:20" x14ac:dyDescent="0.3">
      <c r="C64" s="12"/>
      <c r="N64" s="12"/>
    </row>
    <row r="65" spans="2:20" x14ac:dyDescent="0.3">
      <c r="C65" s="12"/>
      <c r="N65" s="12"/>
    </row>
    <row r="66" spans="2:20" ht="16.2" thickBot="1" x14ac:dyDescent="0.35">
      <c r="C66" s="13"/>
      <c r="N66" s="13"/>
    </row>
    <row r="68" spans="2:20" ht="16.2" thickBot="1" x14ac:dyDescent="0.35">
      <c r="B68" s="2" t="s">
        <v>59</v>
      </c>
      <c r="M68" s="2" t="s">
        <v>59</v>
      </c>
    </row>
    <row r="69" spans="2:20" x14ac:dyDescent="0.3">
      <c r="C69" s="11">
        <f>C$30</f>
        <v>3</v>
      </c>
      <c r="E69" s="2" t="s">
        <v>52</v>
      </c>
      <c r="N69" s="11">
        <f>N$30</f>
        <v>4</v>
      </c>
      <c r="P69" s="2" t="s">
        <v>52</v>
      </c>
    </row>
    <row r="70" spans="2:20" x14ac:dyDescent="0.3">
      <c r="C70" s="12">
        <f>C$31</f>
        <v>2</v>
      </c>
      <c r="E70" s="2">
        <v>1</v>
      </c>
      <c r="F70" s="2">
        <f>COUNTIF(C69:C84,E70)</f>
        <v>0</v>
      </c>
      <c r="G70" s="2">
        <f>F70/F75</f>
        <v>0</v>
      </c>
      <c r="H70" s="2">
        <f>IFERROR(-G70*LOG10(G70),0)</f>
        <v>0</v>
      </c>
      <c r="N70" s="12">
        <f>N$31</f>
        <v>4</v>
      </c>
      <c r="P70" s="2">
        <v>1</v>
      </c>
      <c r="Q70" s="2">
        <f>COUNTIF(N69:N84,P70)</f>
        <v>0</v>
      </c>
      <c r="R70" s="2">
        <f>Q70/Q75</f>
        <v>0</v>
      </c>
      <c r="S70" s="2">
        <f>IFERROR(-R70*LOG10(R70),0)</f>
        <v>0</v>
      </c>
    </row>
    <row r="71" spans="2:20" x14ac:dyDescent="0.3">
      <c r="C71" s="12"/>
      <c r="E71" s="2">
        <v>2</v>
      </c>
      <c r="F71" s="2">
        <f>COUNTIF(C69:C84,E71)</f>
        <v>1</v>
      </c>
      <c r="G71" s="2">
        <f>F71/F75</f>
        <v>0.5</v>
      </c>
      <c r="H71" s="2">
        <f>IFERROR(-G71*LOG10(G71),0)</f>
        <v>0.1505149978319906</v>
      </c>
      <c r="N71" s="12"/>
      <c r="P71" s="2">
        <v>2</v>
      </c>
      <c r="Q71" s="2">
        <f>COUNTIF(N69:N84,P71)</f>
        <v>0</v>
      </c>
      <c r="R71" s="2">
        <f>Q71/Q75</f>
        <v>0</v>
      </c>
      <c r="S71" s="2">
        <f>IFERROR(-R71*LOG10(R71),0)</f>
        <v>0</v>
      </c>
    </row>
    <row r="72" spans="2:20" x14ac:dyDescent="0.3">
      <c r="C72" s="12"/>
      <c r="E72" s="2">
        <v>3</v>
      </c>
      <c r="F72" s="2">
        <f>COUNTIF(C69:C84,E72)</f>
        <v>1</v>
      </c>
      <c r="G72" s="2">
        <f>F72/F75</f>
        <v>0.5</v>
      </c>
      <c r="H72" s="2">
        <f>IFERROR(-G72*LOG10(G72),0)</f>
        <v>0.1505149978319906</v>
      </c>
      <c r="N72" s="12"/>
      <c r="P72" s="2">
        <v>3</v>
      </c>
      <c r="Q72" s="2">
        <f>COUNTIF(N69:N84,P72)</f>
        <v>0</v>
      </c>
      <c r="R72" s="2">
        <f>Q72/Q75</f>
        <v>0</v>
      </c>
      <c r="S72" s="2">
        <f>IFERROR(-R72*LOG10(R72),0)</f>
        <v>0</v>
      </c>
    </row>
    <row r="73" spans="2:20" x14ac:dyDescent="0.3">
      <c r="C73" s="12"/>
      <c r="E73" s="2">
        <v>4</v>
      </c>
      <c r="F73" s="2">
        <f>COUNTIF(C69:C84,E73)</f>
        <v>0</v>
      </c>
      <c r="G73" s="2">
        <f>F73/F75</f>
        <v>0</v>
      </c>
      <c r="H73" s="2">
        <f>IFERROR(-G73*LOG10(G73),0)</f>
        <v>0</v>
      </c>
      <c r="N73" s="12"/>
      <c r="P73" s="2">
        <v>4</v>
      </c>
      <c r="Q73" s="2">
        <f>COUNTIF(N69:N84,P73)</f>
        <v>2</v>
      </c>
      <c r="R73" s="2">
        <f>Q73/Q75</f>
        <v>1</v>
      </c>
      <c r="S73" s="2">
        <f>IFERROR(-R73*LOG10(R73),0)</f>
        <v>0</v>
      </c>
    </row>
    <row r="74" spans="2:20" x14ac:dyDescent="0.3">
      <c r="C74" s="12"/>
      <c r="H74" s="2">
        <f>SUM(H70:H73)</f>
        <v>0.3010299956639812</v>
      </c>
      <c r="N74" s="12"/>
      <c r="S74" s="2">
        <f>SUM(S70:S73)</f>
        <v>0</v>
      </c>
    </row>
    <row r="75" spans="2:20" x14ac:dyDescent="0.3">
      <c r="C75" s="12"/>
      <c r="E75" s="2" t="s">
        <v>51</v>
      </c>
      <c r="F75" s="2">
        <f>COUNT(C69:C84)</f>
        <v>2</v>
      </c>
      <c r="H75" s="2">
        <f>-G79*(1/G79)*LOG10(1/G79)</f>
        <v>0.3010299956639812</v>
      </c>
      <c r="N75" s="12"/>
      <c r="P75" s="2" t="s">
        <v>51</v>
      </c>
      <c r="Q75" s="2">
        <f>COUNT(N69:N84)</f>
        <v>2</v>
      </c>
      <c r="S75" s="2">
        <f>-R79*(1/R79)*LOG10(1/R79)</f>
        <v>0</v>
      </c>
    </row>
    <row r="76" spans="2:20" x14ac:dyDescent="0.3">
      <c r="C76" s="12"/>
      <c r="N76" s="12"/>
    </row>
    <row r="77" spans="2:20" x14ac:dyDescent="0.3">
      <c r="C77" s="12"/>
      <c r="N77" s="12"/>
    </row>
    <row r="78" spans="2:20" ht="16.2" thickBot="1" x14ac:dyDescent="0.35">
      <c r="C78" s="12"/>
      <c r="F78" s="2" t="s">
        <v>63</v>
      </c>
      <c r="G78" s="2" t="s">
        <v>64</v>
      </c>
      <c r="I78" s="7" t="s">
        <v>53</v>
      </c>
      <c r="N78" s="12"/>
      <c r="Q78" s="2" t="s">
        <v>63</v>
      </c>
      <c r="R78" s="2" t="s">
        <v>64</v>
      </c>
      <c r="T78" s="7" t="s">
        <v>53</v>
      </c>
    </row>
    <row r="79" spans="2:20" ht="16.2" thickBot="1" x14ac:dyDescent="0.35">
      <c r="C79" s="12"/>
      <c r="F79" s="2">
        <f>H75-H74</f>
        <v>0</v>
      </c>
      <c r="G79" s="2">
        <f>COUNTIFS(F70:F73,"&gt;0")</f>
        <v>2</v>
      </c>
      <c r="I79" s="14">
        <f>F79/G79</f>
        <v>0</v>
      </c>
      <c r="N79" s="12"/>
      <c r="Q79" s="2">
        <f>S75-S74</f>
        <v>0</v>
      </c>
      <c r="R79" s="2">
        <f>COUNTIFS(Q70:Q73,"&gt;0")</f>
        <v>1</v>
      </c>
      <c r="T79" s="14">
        <f>Q79/R79</f>
        <v>0</v>
      </c>
    </row>
    <row r="80" spans="2:20" x14ac:dyDescent="0.3">
      <c r="C80" s="12"/>
      <c r="N80" s="12"/>
    </row>
    <row r="81" spans="2:20" x14ac:dyDescent="0.3">
      <c r="C81" s="12"/>
      <c r="N81" s="12"/>
    </row>
    <row r="82" spans="2:20" x14ac:dyDescent="0.3">
      <c r="C82" s="12"/>
      <c r="N82" s="12"/>
    </row>
    <row r="83" spans="2:20" x14ac:dyDescent="0.3">
      <c r="C83" s="12"/>
      <c r="N83" s="12"/>
    </row>
    <row r="84" spans="2:20" ht="16.2" thickBot="1" x14ac:dyDescent="0.35">
      <c r="C84" s="13"/>
      <c r="N84" s="13"/>
    </row>
    <row r="86" spans="2:20" ht="16.2" thickBot="1" x14ac:dyDescent="0.35">
      <c r="B86" s="2" t="s">
        <v>59</v>
      </c>
      <c r="M86" s="2" t="s">
        <v>59</v>
      </c>
    </row>
    <row r="87" spans="2:20" x14ac:dyDescent="0.3">
      <c r="C87" s="11">
        <f>C$30</f>
        <v>3</v>
      </c>
      <c r="E87" s="2" t="s">
        <v>52</v>
      </c>
      <c r="N87" s="11">
        <f>N$30</f>
        <v>4</v>
      </c>
      <c r="P87" s="2" t="s">
        <v>52</v>
      </c>
    </row>
    <row r="88" spans="2:20" x14ac:dyDescent="0.3">
      <c r="C88" s="12">
        <f>C$31</f>
        <v>2</v>
      </c>
      <c r="E88" s="2">
        <v>1</v>
      </c>
      <c r="F88" s="2">
        <f>COUNTIF(C87:C102,E88)</f>
        <v>0</v>
      </c>
      <c r="G88" s="2">
        <f>F88/F93</f>
        <v>0</v>
      </c>
      <c r="H88" s="2">
        <f>IFERROR(-G88*LOG10(G88),0)</f>
        <v>0</v>
      </c>
      <c r="N88" s="12">
        <f>N$31</f>
        <v>4</v>
      </c>
      <c r="P88" s="2">
        <v>1</v>
      </c>
      <c r="Q88" s="2">
        <f>COUNTIF(N87:N102,P88)</f>
        <v>0</v>
      </c>
      <c r="R88" s="2">
        <f>Q88/Q93</f>
        <v>0</v>
      </c>
      <c r="S88" s="2">
        <f>IFERROR(-R88*LOG10(R88),0)</f>
        <v>0</v>
      </c>
    </row>
    <row r="89" spans="2:20" x14ac:dyDescent="0.3">
      <c r="C89" s="12">
        <f>C$32</f>
        <v>2</v>
      </c>
      <c r="E89" s="2">
        <v>2</v>
      </c>
      <c r="F89" s="2">
        <f>COUNTIF(C87:C102,E89)</f>
        <v>2</v>
      </c>
      <c r="G89" s="2">
        <f>F89/F93</f>
        <v>0.66666666666666663</v>
      </c>
      <c r="H89" s="2">
        <f>IFERROR(-G89*LOG10(G89),0)</f>
        <v>0.11739417270378751</v>
      </c>
      <c r="N89" s="12">
        <f>N$32</f>
        <v>3</v>
      </c>
      <c r="P89" s="2">
        <v>2</v>
      </c>
      <c r="Q89" s="2">
        <f>COUNTIF(N87:N102,P89)</f>
        <v>0</v>
      </c>
      <c r="R89" s="2">
        <f>Q89/Q93</f>
        <v>0</v>
      </c>
      <c r="S89" s="2">
        <f>IFERROR(-R89*LOG10(R89),0)</f>
        <v>0</v>
      </c>
    </row>
    <row r="90" spans="2:20" x14ac:dyDescent="0.3">
      <c r="C90" s="12"/>
      <c r="E90" s="2">
        <v>3</v>
      </c>
      <c r="F90" s="2">
        <f>COUNTIF(C87:C102,E90)</f>
        <v>1</v>
      </c>
      <c r="G90" s="2">
        <f>F90/F93</f>
        <v>0.33333333333333331</v>
      </c>
      <c r="H90" s="2">
        <f>IFERROR(-G90*LOG10(G90),0)</f>
        <v>0.15904041823988746</v>
      </c>
      <c r="N90" s="12"/>
      <c r="P90" s="2">
        <v>3</v>
      </c>
      <c r="Q90" s="2">
        <f>COUNTIF(N87:N102,P90)</f>
        <v>1</v>
      </c>
      <c r="R90" s="2">
        <f>Q90/Q93</f>
        <v>0.33333333333333331</v>
      </c>
      <c r="S90" s="2">
        <f>IFERROR(-R90*LOG10(R90),0)</f>
        <v>0.15904041823988746</v>
      </c>
    </row>
    <row r="91" spans="2:20" x14ac:dyDescent="0.3">
      <c r="C91" s="12"/>
      <c r="E91" s="2">
        <v>4</v>
      </c>
      <c r="F91" s="2">
        <f>COUNTIF(C87:C102,E91)</f>
        <v>0</v>
      </c>
      <c r="G91" s="2">
        <f>F91/F93</f>
        <v>0</v>
      </c>
      <c r="H91" s="2">
        <f>IFERROR(-G91*LOG10(G91),0)</f>
        <v>0</v>
      </c>
      <c r="N91" s="12"/>
      <c r="P91" s="2">
        <v>4</v>
      </c>
      <c r="Q91" s="2">
        <f>COUNTIF(N87:N102,P91)</f>
        <v>2</v>
      </c>
      <c r="R91" s="2">
        <f>Q91/Q93</f>
        <v>0.66666666666666663</v>
      </c>
      <c r="S91" s="2">
        <f>IFERROR(-R91*LOG10(R91),0)</f>
        <v>0.11739417270378751</v>
      </c>
    </row>
    <row r="92" spans="2:20" x14ac:dyDescent="0.3">
      <c r="C92" s="12"/>
      <c r="H92" s="2">
        <f>SUM(H88:H91)</f>
        <v>0.27643459094367495</v>
      </c>
      <c r="N92" s="12"/>
      <c r="S92" s="2">
        <f>SUM(S88:S91)</f>
        <v>0.27643459094367495</v>
      </c>
    </row>
    <row r="93" spans="2:20" x14ac:dyDescent="0.3">
      <c r="C93" s="12"/>
      <c r="E93" s="2" t="s">
        <v>51</v>
      </c>
      <c r="F93" s="2">
        <f>COUNT(C87:C102)</f>
        <v>3</v>
      </c>
      <c r="H93" s="2">
        <f>-G97*(1/G97)*LOG10(1/G97)</f>
        <v>0.3010299956639812</v>
      </c>
      <c r="N93" s="12"/>
      <c r="P93" s="2" t="s">
        <v>51</v>
      </c>
      <c r="Q93" s="2">
        <f>COUNT(N87:N102)</f>
        <v>3</v>
      </c>
      <c r="S93" s="2">
        <f>-R97*(1/R97)*LOG10(1/R97)</f>
        <v>0.3010299956639812</v>
      </c>
    </row>
    <row r="94" spans="2:20" x14ac:dyDescent="0.3">
      <c r="C94" s="12"/>
      <c r="N94" s="12"/>
    </row>
    <row r="95" spans="2:20" x14ac:dyDescent="0.3">
      <c r="C95" s="12"/>
      <c r="N95" s="12"/>
    </row>
    <row r="96" spans="2:20" ht="16.2" thickBot="1" x14ac:dyDescent="0.35">
      <c r="C96" s="12"/>
      <c r="F96" s="2" t="s">
        <v>63</v>
      </c>
      <c r="G96" s="2" t="s">
        <v>64</v>
      </c>
      <c r="I96" s="7" t="s">
        <v>53</v>
      </c>
      <c r="N96" s="12"/>
      <c r="Q96" s="2" t="s">
        <v>63</v>
      </c>
      <c r="R96" s="2" t="s">
        <v>64</v>
      </c>
      <c r="T96" s="7" t="s">
        <v>53</v>
      </c>
    </row>
    <row r="97" spans="2:20" ht="16.2" thickBot="1" x14ac:dyDescent="0.35">
      <c r="C97" s="12"/>
      <c r="F97" s="2">
        <f>H93-H92</f>
        <v>2.4595404720306246E-2</v>
      </c>
      <c r="G97" s="2">
        <f>COUNTIFS(F88:F91,"&gt;0")</f>
        <v>2</v>
      </c>
      <c r="I97" s="14">
        <f>F97/G97</f>
        <v>1.2297702360153123E-2</v>
      </c>
      <c r="N97" s="12"/>
      <c r="Q97" s="2">
        <f>S93-S92</f>
        <v>2.4595404720306246E-2</v>
      </c>
      <c r="R97" s="2">
        <f>COUNTIFS(Q88:Q91,"&gt;0")</f>
        <v>2</v>
      </c>
      <c r="T97" s="14">
        <f>Q97/R97</f>
        <v>1.2297702360153123E-2</v>
      </c>
    </row>
    <row r="98" spans="2:20" x14ac:dyDescent="0.3">
      <c r="C98" s="12"/>
      <c r="N98" s="12"/>
    </row>
    <row r="99" spans="2:20" x14ac:dyDescent="0.3">
      <c r="C99" s="12"/>
      <c r="N99" s="12"/>
    </row>
    <row r="100" spans="2:20" x14ac:dyDescent="0.3">
      <c r="C100" s="12"/>
      <c r="N100" s="12"/>
    </row>
    <row r="101" spans="2:20" x14ac:dyDescent="0.3">
      <c r="C101" s="12"/>
      <c r="N101" s="12"/>
    </row>
    <row r="102" spans="2:20" ht="16.2" thickBot="1" x14ac:dyDescent="0.35">
      <c r="C102" s="13"/>
      <c r="N102" s="13"/>
    </row>
    <row r="104" spans="2:20" ht="16.2" thickBot="1" x14ac:dyDescent="0.35">
      <c r="B104" s="2" t="s">
        <v>59</v>
      </c>
      <c r="M104" s="2" t="s">
        <v>59</v>
      </c>
    </row>
    <row r="105" spans="2:20" x14ac:dyDescent="0.3">
      <c r="C105" s="11">
        <f>C$30</f>
        <v>3</v>
      </c>
      <c r="E105" s="2" t="s">
        <v>52</v>
      </c>
      <c r="N105" s="11">
        <f>N$30</f>
        <v>4</v>
      </c>
      <c r="P105" s="2" t="s">
        <v>52</v>
      </c>
    </row>
    <row r="106" spans="2:20" x14ac:dyDescent="0.3">
      <c r="C106" s="12">
        <f>C$31</f>
        <v>2</v>
      </c>
      <c r="E106" s="2">
        <v>1</v>
      </c>
      <c r="F106" s="2">
        <f>COUNTIF(C105:C120,E106)</f>
        <v>0</v>
      </c>
      <c r="G106" s="2">
        <f>F106/F111</f>
        <v>0</v>
      </c>
      <c r="H106" s="2">
        <f>IFERROR(-G106*LOG10(G106),0)</f>
        <v>0</v>
      </c>
      <c r="N106" s="12">
        <f>N$31</f>
        <v>4</v>
      </c>
      <c r="P106" s="2">
        <v>1</v>
      </c>
      <c r="Q106" s="2">
        <f>COUNTIF(N105:N120,P106)</f>
        <v>0</v>
      </c>
      <c r="R106" s="2">
        <f>Q106/Q111</f>
        <v>0</v>
      </c>
      <c r="S106" s="2">
        <f>IFERROR(-R106*LOG10(R106),0)</f>
        <v>0</v>
      </c>
    </row>
    <row r="107" spans="2:20" x14ac:dyDescent="0.3">
      <c r="C107" s="12">
        <f>C$32</f>
        <v>2</v>
      </c>
      <c r="E107" s="2">
        <v>2</v>
      </c>
      <c r="F107" s="2">
        <f>COUNTIF(C105:C120,E107)</f>
        <v>2</v>
      </c>
      <c r="G107" s="2">
        <f>F107/F111</f>
        <v>0.5</v>
      </c>
      <c r="H107" s="2">
        <f>IFERROR(-G107*LOG10(G107),0)</f>
        <v>0.1505149978319906</v>
      </c>
      <c r="N107" s="12">
        <f>N$32</f>
        <v>3</v>
      </c>
      <c r="P107" s="2">
        <v>2</v>
      </c>
      <c r="Q107" s="2">
        <f>COUNTIF(N105:N120,P107)</f>
        <v>0</v>
      </c>
      <c r="R107" s="2">
        <f>Q107/Q111</f>
        <v>0</v>
      </c>
      <c r="S107" s="2">
        <f>IFERROR(-R107*LOG10(R107),0)</f>
        <v>0</v>
      </c>
    </row>
    <row r="108" spans="2:20" x14ac:dyDescent="0.3">
      <c r="C108" s="12">
        <f>C$33</f>
        <v>4</v>
      </c>
      <c r="E108" s="2">
        <v>3</v>
      </c>
      <c r="F108" s="2">
        <f>COUNTIF(C105:C120,E108)</f>
        <v>1</v>
      </c>
      <c r="G108" s="2">
        <f>F108/F111</f>
        <v>0.25</v>
      </c>
      <c r="H108" s="2">
        <f>IFERROR(-G108*LOG10(G108),0)</f>
        <v>0.1505149978319906</v>
      </c>
      <c r="N108" s="12">
        <f>N$33</f>
        <v>3</v>
      </c>
      <c r="P108" s="2">
        <v>3</v>
      </c>
      <c r="Q108" s="2">
        <f>COUNTIF(N105:N120,P108)</f>
        <v>2</v>
      </c>
      <c r="R108" s="2">
        <f>Q108/Q111</f>
        <v>0.5</v>
      </c>
      <c r="S108" s="2">
        <f>IFERROR(-R108*LOG10(R108),0)</f>
        <v>0.1505149978319906</v>
      </c>
    </row>
    <row r="109" spans="2:20" x14ac:dyDescent="0.3">
      <c r="C109" s="12"/>
      <c r="E109" s="2">
        <v>4</v>
      </c>
      <c r="F109" s="2">
        <f>COUNTIF(C105:C120,E109)</f>
        <v>1</v>
      </c>
      <c r="G109" s="2">
        <f>F109/F111</f>
        <v>0.25</v>
      </c>
      <c r="H109" s="2">
        <f>IFERROR(-G109*LOG10(G109),0)</f>
        <v>0.1505149978319906</v>
      </c>
      <c r="N109" s="12"/>
      <c r="P109" s="2">
        <v>4</v>
      </c>
      <c r="Q109" s="2">
        <f>COUNTIF(N105:N120,P109)</f>
        <v>2</v>
      </c>
      <c r="R109" s="2">
        <f>Q109/Q111</f>
        <v>0.5</v>
      </c>
      <c r="S109" s="2">
        <f>IFERROR(-R109*LOG10(R109),0)</f>
        <v>0.1505149978319906</v>
      </c>
    </row>
    <row r="110" spans="2:20" x14ac:dyDescent="0.3">
      <c r="C110" s="12"/>
      <c r="H110" s="2">
        <f>SUM(H106:H109)</f>
        <v>0.45154499349597177</v>
      </c>
      <c r="N110" s="12"/>
      <c r="S110" s="2">
        <f>SUM(S106:S109)</f>
        <v>0.3010299956639812</v>
      </c>
    </row>
    <row r="111" spans="2:20" x14ac:dyDescent="0.3">
      <c r="C111" s="12"/>
      <c r="E111" s="2" t="s">
        <v>51</v>
      </c>
      <c r="F111" s="2">
        <f>COUNT(C105:C120)</f>
        <v>4</v>
      </c>
      <c r="H111" s="2">
        <f>-G115*(1/G115)*LOG10(1/G115)</f>
        <v>0.47712125471966244</v>
      </c>
      <c r="N111" s="12"/>
      <c r="P111" s="2" t="s">
        <v>51</v>
      </c>
      <c r="Q111" s="2">
        <f>COUNT(N105:N120)</f>
        <v>4</v>
      </c>
      <c r="S111" s="2">
        <f>-R115*(1/R115)*LOG10(1/R115)</f>
        <v>0.3010299956639812</v>
      </c>
    </row>
    <row r="112" spans="2:20" x14ac:dyDescent="0.3">
      <c r="C112" s="12"/>
      <c r="N112" s="12"/>
    </row>
    <row r="113" spans="2:20" x14ac:dyDescent="0.3">
      <c r="C113" s="12"/>
      <c r="N113" s="12"/>
    </row>
    <row r="114" spans="2:20" ht="16.2" thickBot="1" x14ac:dyDescent="0.35">
      <c r="C114" s="12"/>
      <c r="F114" s="2" t="s">
        <v>63</v>
      </c>
      <c r="G114" s="2" t="s">
        <v>64</v>
      </c>
      <c r="I114" s="7" t="s">
        <v>53</v>
      </c>
      <c r="N114" s="12"/>
      <c r="Q114" s="2" t="s">
        <v>63</v>
      </c>
      <c r="R114" s="2" t="s">
        <v>64</v>
      </c>
      <c r="T114" s="7" t="s">
        <v>53</v>
      </c>
    </row>
    <row r="115" spans="2:20" ht="16.2" thickBot="1" x14ac:dyDescent="0.35">
      <c r="C115" s="12"/>
      <c r="F115" s="2">
        <f>H111-H110</f>
        <v>2.5576261223690666E-2</v>
      </c>
      <c r="G115" s="2">
        <f>COUNTIFS(F106:F109,"&gt;0")</f>
        <v>3</v>
      </c>
      <c r="I115" s="14">
        <f>F115/G115</f>
        <v>8.5254204078968887E-3</v>
      </c>
      <c r="N115" s="12"/>
      <c r="Q115" s="2">
        <f>S111-S110</f>
        <v>0</v>
      </c>
      <c r="R115" s="2">
        <f>COUNTIFS(Q106:Q109,"&gt;0")</f>
        <v>2</v>
      </c>
      <c r="T115" s="14">
        <f>Q115/R115</f>
        <v>0</v>
      </c>
    </row>
    <row r="116" spans="2:20" x14ac:dyDescent="0.3">
      <c r="C116" s="12"/>
      <c r="N116" s="12"/>
    </row>
    <row r="117" spans="2:20" x14ac:dyDescent="0.3">
      <c r="C117" s="12"/>
      <c r="N117" s="12"/>
    </row>
    <row r="118" spans="2:20" x14ac:dyDescent="0.3">
      <c r="C118" s="12"/>
      <c r="N118" s="12"/>
    </row>
    <row r="119" spans="2:20" x14ac:dyDescent="0.3">
      <c r="C119" s="12"/>
      <c r="N119" s="12"/>
    </row>
    <row r="120" spans="2:20" ht="16.2" thickBot="1" x14ac:dyDescent="0.35">
      <c r="C120" s="13"/>
      <c r="N120" s="13"/>
    </row>
    <row r="122" spans="2:20" ht="16.2" thickBot="1" x14ac:dyDescent="0.35">
      <c r="B122" s="2" t="s">
        <v>59</v>
      </c>
      <c r="M122" s="2" t="s">
        <v>59</v>
      </c>
    </row>
    <row r="123" spans="2:20" x14ac:dyDescent="0.3">
      <c r="C123" s="11">
        <f>C$30</f>
        <v>3</v>
      </c>
      <c r="E123" s="2" t="s">
        <v>52</v>
      </c>
      <c r="N123" s="11">
        <f>N$30</f>
        <v>4</v>
      </c>
      <c r="P123" s="2" t="s">
        <v>52</v>
      </c>
    </row>
    <row r="124" spans="2:20" x14ac:dyDescent="0.3">
      <c r="C124" s="12">
        <f>C$31</f>
        <v>2</v>
      </c>
      <c r="E124" s="2">
        <v>1</v>
      </c>
      <c r="F124" s="2">
        <f>COUNTIF(C123:C138,E124)</f>
        <v>0</v>
      </c>
      <c r="G124" s="2">
        <f>F124/F129</f>
        <v>0</v>
      </c>
      <c r="H124" s="2">
        <f>IFERROR(-G124*LOG10(G124),0)</f>
        <v>0</v>
      </c>
      <c r="N124" s="12">
        <f>N$31</f>
        <v>4</v>
      </c>
      <c r="P124" s="2">
        <v>1</v>
      </c>
      <c r="Q124" s="2">
        <f>COUNTIF(N123:N138,P124)</f>
        <v>0</v>
      </c>
      <c r="R124" s="2">
        <f>Q124/Q129</f>
        <v>0</v>
      </c>
      <c r="S124" s="2">
        <f>IFERROR(-R124*LOG10(R124),0)</f>
        <v>0</v>
      </c>
    </row>
    <row r="125" spans="2:20" x14ac:dyDescent="0.3">
      <c r="C125" s="12">
        <f>C$32</f>
        <v>2</v>
      </c>
      <c r="E125" s="2">
        <v>2</v>
      </c>
      <c r="F125" s="2">
        <f>COUNTIF(C123:C138,E125)</f>
        <v>2</v>
      </c>
      <c r="G125" s="2">
        <f>F125/F129</f>
        <v>0.4</v>
      </c>
      <c r="H125" s="2">
        <f>IFERROR(-G125*LOG10(G125),0)</f>
        <v>0.15917600346881505</v>
      </c>
      <c r="N125" s="12">
        <f>N$32</f>
        <v>3</v>
      </c>
      <c r="P125" s="2">
        <v>2</v>
      </c>
      <c r="Q125" s="2">
        <f>COUNTIF(N123:N138,P125)</f>
        <v>1</v>
      </c>
      <c r="R125" s="2">
        <f>Q125/Q129</f>
        <v>0.2</v>
      </c>
      <c r="S125" s="2">
        <f>IFERROR(-R125*LOG10(R125),0)</f>
        <v>0.13979400086720375</v>
      </c>
    </row>
    <row r="126" spans="2:20" x14ac:dyDescent="0.3">
      <c r="C126" s="12">
        <f>C$33</f>
        <v>4</v>
      </c>
      <c r="E126" s="2">
        <v>3</v>
      </c>
      <c r="F126" s="2">
        <f>COUNTIF(C123:C138,E126)</f>
        <v>2</v>
      </c>
      <c r="G126" s="2">
        <f>F126/F129</f>
        <v>0.4</v>
      </c>
      <c r="H126" s="2">
        <f>IFERROR(-G126*LOG10(G126),0)</f>
        <v>0.15917600346881505</v>
      </c>
      <c r="N126" s="12">
        <f>N$33</f>
        <v>3</v>
      </c>
      <c r="P126" s="2">
        <v>3</v>
      </c>
      <c r="Q126" s="2">
        <f>COUNTIF(N123:N138,P126)</f>
        <v>2</v>
      </c>
      <c r="R126" s="2">
        <f>Q126/Q129</f>
        <v>0.4</v>
      </c>
      <c r="S126" s="2">
        <f>IFERROR(-R126*LOG10(R126),0)</f>
        <v>0.15917600346881505</v>
      </c>
    </row>
    <row r="127" spans="2:20" x14ac:dyDescent="0.3">
      <c r="C127" s="12">
        <f>C$34</f>
        <v>3</v>
      </c>
      <c r="E127" s="2">
        <v>4</v>
      </c>
      <c r="F127" s="2">
        <f>COUNTIF(C123:C138,E127)</f>
        <v>1</v>
      </c>
      <c r="G127" s="2">
        <f>F127/F129</f>
        <v>0.2</v>
      </c>
      <c r="H127" s="2">
        <f>IFERROR(-G127*LOG10(G127),0)</f>
        <v>0.13979400086720375</v>
      </c>
      <c r="N127" s="12">
        <f>N$34</f>
        <v>2</v>
      </c>
      <c r="P127" s="2">
        <v>4</v>
      </c>
      <c r="Q127" s="2">
        <f>COUNTIF(N123:N138,P127)</f>
        <v>2</v>
      </c>
      <c r="R127" s="2">
        <f>Q127/Q129</f>
        <v>0.4</v>
      </c>
      <c r="S127" s="2">
        <f>IFERROR(-R127*LOG10(R127),0)</f>
        <v>0.15917600346881505</v>
      </c>
    </row>
    <row r="128" spans="2:20" x14ac:dyDescent="0.3">
      <c r="C128" s="12"/>
      <c r="H128" s="2">
        <f>SUM(H124:H127)</f>
        <v>0.45814600780483383</v>
      </c>
      <c r="N128" s="12"/>
      <c r="S128" s="2">
        <f>SUM(S124:S127)</f>
        <v>0.45814600780483389</v>
      </c>
    </row>
    <row r="129" spans="2:20" x14ac:dyDescent="0.3">
      <c r="C129" s="12"/>
      <c r="E129" s="2" t="s">
        <v>51</v>
      </c>
      <c r="F129" s="2">
        <f>COUNT(C123:C138)</f>
        <v>5</v>
      </c>
      <c r="H129" s="2">
        <f>-G133*(1/G133)*LOG10(1/G133)</f>
        <v>0.47712125471966244</v>
      </c>
      <c r="N129" s="12"/>
      <c r="P129" s="2" t="s">
        <v>51</v>
      </c>
      <c r="Q129" s="2">
        <f>COUNT(N123:N138)</f>
        <v>5</v>
      </c>
      <c r="S129" s="2">
        <f>-R133*(1/R133)*LOG10(1/R133)</f>
        <v>0.47712125471966244</v>
      </c>
    </row>
    <row r="130" spans="2:20" x14ac:dyDescent="0.3">
      <c r="C130" s="12"/>
      <c r="N130" s="12"/>
    </row>
    <row r="131" spans="2:20" x14ac:dyDescent="0.3">
      <c r="C131" s="12"/>
      <c r="N131" s="12"/>
    </row>
    <row r="132" spans="2:20" ht="16.2" thickBot="1" x14ac:dyDescent="0.35">
      <c r="C132" s="12"/>
      <c r="F132" s="2" t="s">
        <v>63</v>
      </c>
      <c r="G132" s="2" t="s">
        <v>64</v>
      </c>
      <c r="I132" s="7" t="s">
        <v>53</v>
      </c>
      <c r="N132" s="12"/>
      <c r="Q132" s="2" t="s">
        <v>63</v>
      </c>
      <c r="R132" s="2" t="s">
        <v>64</v>
      </c>
      <c r="T132" s="7" t="s">
        <v>53</v>
      </c>
    </row>
    <row r="133" spans="2:20" ht="16.2" thickBot="1" x14ac:dyDescent="0.35">
      <c r="C133" s="12"/>
      <c r="F133" s="2">
        <f>H129-H128</f>
        <v>1.8975246914828603E-2</v>
      </c>
      <c r="G133" s="2">
        <f>COUNTIFS(F124:F127,"&gt;0")</f>
        <v>3</v>
      </c>
      <c r="I133" s="14">
        <f>F133/G133</f>
        <v>6.3250823049428679E-3</v>
      </c>
      <c r="N133" s="12"/>
      <c r="Q133" s="2">
        <f>S129-S128</f>
        <v>1.8975246914828547E-2</v>
      </c>
      <c r="R133" s="2">
        <f>COUNTIFS(Q124:Q127,"&gt;0")</f>
        <v>3</v>
      </c>
      <c r="T133" s="14">
        <f>Q133/R133</f>
        <v>6.3250823049428489E-3</v>
      </c>
    </row>
    <row r="134" spans="2:20" x14ac:dyDescent="0.3">
      <c r="C134" s="12"/>
      <c r="N134" s="12"/>
    </row>
    <row r="135" spans="2:20" x14ac:dyDescent="0.3">
      <c r="C135" s="12"/>
      <c r="N135" s="12"/>
    </row>
    <row r="136" spans="2:20" x14ac:dyDescent="0.3">
      <c r="C136" s="12"/>
      <c r="N136" s="12"/>
    </row>
    <row r="137" spans="2:20" x14ac:dyDescent="0.3">
      <c r="C137" s="12"/>
      <c r="N137" s="12"/>
    </row>
    <row r="138" spans="2:20" ht="16.2" thickBot="1" x14ac:dyDescent="0.35">
      <c r="C138" s="13"/>
      <c r="N138" s="13"/>
    </row>
    <row r="140" spans="2:20" ht="16.2" thickBot="1" x14ac:dyDescent="0.35">
      <c r="B140" s="2" t="s">
        <v>59</v>
      </c>
      <c r="M140" s="2" t="s">
        <v>59</v>
      </c>
    </row>
    <row r="141" spans="2:20" x14ac:dyDescent="0.3">
      <c r="C141" s="11">
        <f>C$30</f>
        <v>3</v>
      </c>
      <c r="E141" s="2" t="s">
        <v>52</v>
      </c>
      <c r="N141" s="11">
        <f>N$30</f>
        <v>4</v>
      </c>
      <c r="P141" s="2" t="s">
        <v>52</v>
      </c>
    </row>
    <row r="142" spans="2:20" x14ac:dyDescent="0.3">
      <c r="C142" s="12">
        <f>C$31</f>
        <v>2</v>
      </c>
      <c r="E142" s="2">
        <v>1</v>
      </c>
      <c r="F142" s="2">
        <f>COUNTIF(C141:C156,E142)</f>
        <v>1</v>
      </c>
      <c r="G142" s="2">
        <f>F142/F147</f>
        <v>0.16666666666666666</v>
      </c>
      <c r="H142" s="2">
        <f>IFERROR(-G142*LOG10(G142),0)</f>
        <v>0.12969187506394059</v>
      </c>
      <c r="N142" s="12">
        <f>N$31</f>
        <v>4</v>
      </c>
      <c r="P142" s="2">
        <v>1</v>
      </c>
      <c r="Q142" s="2">
        <f>COUNTIF(N141:N156,P142)</f>
        <v>0</v>
      </c>
      <c r="R142" s="2">
        <f>Q142/Q147</f>
        <v>0</v>
      </c>
      <c r="S142" s="2">
        <f>IFERROR(-R142*LOG10(R142),0)</f>
        <v>0</v>
      </c>
    </row>
    <row r="143" spans="2:20" x14ac:dyDescent="0.3">
      <c r="C143" s="12">
        <f>C$32</f>
        <v>2</v>
      </c>
      <c r="E143" s="2">
        <v>2</v>
      </c>
      <c r="F143" s="2">
        <f>COUNTIF(C141:C156,E143)</f>
        <v>2</v>
      </c>
      <c r="G143" s="2">
        <f>F143/F147</f>
        <v>0.33333333333333331</v>
      </c>
      <c r="H143" s="2">
        <f>IFERROR(-G143*LOG10(G143),0)</f>
        <v>0.15904041823988746</v>
      </c>
      <c r="N143" s="12">
        <f>N$32</f>
        <v>3</v>
      </c>
      <c r="P143" s="2">
        <v>2</v>
      </c>
      <c r="Q143" s="2">
        <f>COUNTIF(N141:N156,P143)</f>
        <v>1</v>
      </c>
      <c r="R143" s="2">
        <f>Q143/Q147</f>
        <v>0.16666666666666666</v>
      </c>
      <c r="S143" s="2">
        <f>IFERROR(-R143*LOG10(R143),0)</f>
        <v>0.12969187506394059</v>
      </c>
    </row>
    <row r="144" spans="2:20" x14ac:dyDescent="0.3">
      <c r="C144" s="12">
        <f>C$33</f>
        <v>4</v>
      </c>
      <c r="E144" s="2">
        <v>3</v>
      </c>
      <c r="F144" s="2">
        <f>COUNTIF(C141:C156,E144)</f>
        <v>2</v>
      </c>
      <c r="G144" s="2">
        <f>F144/F147</f>
        <v>0.33333333333333331</v>
      </c>
      <c r="H144" s="2">
        <f>IFERROR(-G144*LOG10(G144),0)</f>
        <v>0.15904041823988746</v>
      </c>
      <c r="N144" s="12">
        <f>N$33</f>
        <v>3</v>
      </c>
      <c r="P144" s="2">
        <v>3</v>
      </c>
      <c r="Q144" s="2">
        <f>COUNTIF(N141:N156,P144)</f>
        <v>3</v>
      </c>
      <c r="R144" s="2">
        <f>Q144/Q147</f>
        <v>0.5</v>
      </c>
      <c r="S144" s="2">
        <f>IFERROR(-R144*LOG10(R144),0)</f>
        <v>0.1505149978319906</v>
      </c>
    </row>
    <row r="145" spans="2:20" x14ac:dyDescent="0.3">
      <c r="C145" s="12">
        <f>C$34</f>
        <v>3</v>
      </c>
      <c r="E145" s="2">
        <v>4</v>
      </c>
      <c r="F145" s="2">
        <f>COUNTIF(C141:C156,E145)</f>
        <v>1</v>
      </c>
      <c r="G145" s="2">
        <f>F145/F147</f>
        <v>0.16666666666666666</v>
      </c>
      <c r="H145" s="2">
        <f>IFERROR(-G145*LOG10(G145),0)</f>
        <v>0.12969187506394059</v>
      </c>
      <c r="N145" s="12">
        <f>N$34</f>
        <v>2</v>
      </c>
      <c r="P145" s="2">
        <v>4</v>
      </c>
      <c r="Q145" s="2">
        <f>COUNTIF(N141:N156,P145)</f>
        <v>2</v>
      </c>
      <c r="R145" s="2">
        <f>Q145/Q147</f>
        <v>0.33333333333333331</v>
      </c>
      <c r="S145" s="2">
        <f>IFERROR(-R145*LOG10(R145),0)</f>
        <v>0.15904041823988746</v>
      </c>
    </row>
    <row r="146" spans="2:20" x14ac:dyDescent="0.3">
      <c r="C146" s="12">
        <f>C$35</f>
        <v>1</v>
      </c>
      <c r="H146" s="2">
        <f>SUM(H142:H145)</f>
        <v>0.57746458660765609</v>
      </c>
      <c r="N146" s="12">
        <f>N$35</f>
        <v>3</v>
      </c>
      <c r="S146" s="2">
        <f>SUM(S142:S145)</f>
        <v>0.43924729113581862</v>
      </c>
    </row>
    <row r="147" spans="2:20" x14ac:dyDescent="0.3">
      <c r="C147" s="12"/>
      <c r="E147" s="2" t="s">
        <v>51</v>
      </c>
      <c r="F147" s="2">
        <f>COUNT(C141:C156)</f>
        <v>6</v>
      </c>
      <c r="H147" s="2">
        <f>-G151*(1/G151)*LOG10(1/G151)</f>
        <v>0.6020599913279624</v>
      </c>
      <c r="N147" s="12"/>
      <c r="P147" s="2" t="s">
        <v>51</v>
      </c>
      <c r="Q147" s="2">
        <f>COUNT(N141:N156)</f>
        <v>6</v>
      </c>
      <c r="S147" s="2">
        <f>-R151*(1/R151)*LOG10(1/R151)</f>
        <v>0.47712125471966244</v>
      </c>
    </row>
    <row r="148" spans="2:20" x14ac:dyDescent="0.3">
      <c r="C148" s="12"/>
      <c r="N148" s="12"/>
    </row>
    <row r="149" spans="2:20" x14ac:dyDescent="0.3">
      <c r="C149" s="12"/>
      <c r="N149" s="12"/>
    </row>
    <row r="150" spans="2:20" ht="16.2" thickBot="1" x14ac:dyDescent="0.35">
      <c r="C150" s="12"/>
      <c r="F150" s="2" t="s">
        <v>63</v>
      </c>
      <c r="G150" s="2" t="s">
        <v>64</v>
      </c>
      <c r="I150" s="7" t="s">
        <v>53</v>
      </c>
      <c r="N150" s="12"/>
      <c r="Q150" s="2" t="s">
        <v>63</v>
      </c>
      <c r="R150" s="2" t="s">
        <v>64</v>
      </c>
      <c r="T150" s="7" t="s">
        <v>53</v>
      </c>
    </row>
    <row r="151" spans="2:20" ht="16.2" thickBot="1" x14ac:dyDescent="0.35">
      <c r="C151" s="12"/>
      <c r="F151" s="2">
        <f>H147-H146</f>
        <v>2.4595404720306302E-2</v>
      </c>
      <c r="G151" s="2">
        <f>COUNTIFS(F142:F145,"&gt;0")</f>
        <v>4</v>
      </c>
      <c r="I151" s="14">
        <f>F151/G151</f>
        <v>6.1488511800765755E-3</v>
      </c>
      <c r="N151" s="12"/>
      <c r="Q151" s="2">
        <f>S147-S146</f>
        <v>3.7873963583843817E-2</v>
      </c>
      <c r="R151" s="2">
        <f>COUNTIFS(Q142:Q145,"&gt;0")</f>
        <v>3</v>
      </c>
      <c r="T151" s="14">
        <f>Q151/R151</f>
        <v>1.262465452794794E-2</v>
      </c>
    </row>
    <row r="152" spans="2:20" x14ac:dyDescent="0.3">
      <c r="C152" s="12"/>
      <c r="N152" s="12"/>
    </row>
    <row r="153" spans="2:20" x14ac:dyDescent="0.3">
      <c r="C153" s="12"/>
      <c r="N153" s="12"/>
    </row>
    <row r="154" spans="2:20" x14ac:dyDescent="0.3">
      <c r="C154" s="12"/>
      <c r="N154" s="12"/>
    </row>
    <row r="155" spans="2:20" x14ac:dyDescent="0.3">
      <c r="C155" s="12"/>
      <c r="N155" s="12"/>
    </row>
    <row r="156" spans="2:20" ht="16.2" thickBot="1" x14ac:dyDescent="0.35">
      <c r="C156" s="13"/>
      <c r="N156" s="13"/>
    </row>
    <row r="158" spans="2:20" ht="16.2" thickBot="1" x14ac:dyDescent="0.35">
      <c r="B158" s="2" t="s">
        <v>59</v>
      </c>
      <c r="M158" s="2" t="s">
        <v>59</v>
      </c>
    </row>
    <row r="159" spans="2:20" x14ac:dyDescent="0.3">
      <c r="C159" s="11">
        <f>C$30</f>
        <v>3</v>
      </c>
      <c r="E159" s="2" t="s">
        <v>52</v>
      </c>
      <c r="N159" s="11">
        <f>N$30</f>
        <v>4</v>
      </c>
      <c r="P159" s="2" t="s">
        <v>52</v>
      </c>
    </row>
    <row r="160" spans="2:20" x14ac:dyDescent="0.3">
      <c r="C160" s="12">
        <f>C$31</f>
        <v>2</v>
      </c>
      <c r="E160" s="2">
        <v>1</v>
      </c>
      <c r="F160" s="2">
        <f>COUNTIF(C159:C174,E160)</f>
        <v>1</v>
      </c>
      <c r="G160" s="2">
        <f>F160/F165</f>
        <v>0.14285714285714285</v>
      </c>
      <c r="H160" s="2">
        <f>IFERROR(-G160*LOG10(G160),0)</f>
        <v>0.12072829143060811</v>
      </c>
      <c r="N160" s="12">
        <f>N$31</f>
        <v>4</v>
      </c>
      <c r="P160" s="2">
        <v>1</v>
      </c>
      <c r="Q160" s="2">
        <f>COUNTIF(N159:N174,P160)</f>
        <v>1</v>
      </c>
      <c r="R160" s="2">
        <f>Q160/Q165</f>
        <v>0.14285714285714285</v>
      </c>
      <c r="S160" s="2">
        <f>IFERROR(-R160*LOG10(R160),0)</f>
        <v>0.12072829143060811</v>
      </c>
    </row>
    <row r="161" spans="2:20" x14ac:dyDescent="0.3">
      <c r="C161" s="12">
        <f>C$32</f>
        <v>2</v>
      </c>
      <c r="E161" s="2">
        <v>2</v>
      </c>
      <c r="F161" s="2">
        <f>COUNTIF(C159:C174,E161)</f>
        <v>2</v>
      </c>
      <c r="G161" s="2">
        <f>F161/F165</f>
        <v>0.2857142857142857</v>
      </c>
      <c r="H161" s="2">
        <f>IFERROR(-G161*LOG10(G161),0)</f>
        <v>0.15544801267150732</v>
      </c>
      <c r="N161" s="12">
        <f>N$32</f>
        <v>3</v>
      </c>
      <c r="P161" s="2">
        <v>2</v>
      </c>
      <c r="Q161" s="2">
        <f>COUNTIF(N159:N174,P161)</f>
        <v>1</v>
      </c>
      <c r="R161" s="2">
        <f>Q161/Q165</f>
        <v>0.14285714285714285</v>
      </c>
      <c r="S161" s="2">
        <f>IFERROR(-R161*LOG10(R161),0)</f>
        <v>0.12072829143060811</v>
      </c>
    </row>
    <row r="162" spans="2:20" x14ac:dyDescent="0.3">
      <c r="C162" s="12">
        <f>C$33</f>
        <v>4</v>
      </c>
      <c r="E162" s="2">
        <v>3</v>
      </c>
      <c r="F162" s="2">
        <f>COUNTIF(C159:C174,E162)</f>
        <v>3</v>
      </c>
      <c r="G162" s="2">
        <f>F162/F165</f>
        <v>0.42857142857142855</v>
      </c>
      <c r="H162" s="2">
        <f>IFERROR(-G162*LOG10(G162),0)</f>
        <v>0.15770433655482619</v>
      </c>
      <c r="N162" s="12">
        <f>N$33</f>
        <v>3</v>
      </c>
      <c r="P162" s="2">
        <v>3</v>
      </c>
      <c r="Q162" s="2">
        <f>COUNTIF(N159:N174,P162)</f>
        <v>3</v>
      </c>
      <c r="R162" s="2">
        <f>Q162/Q165</f>
        <v>0.42857142857142855</v>
      </c>
      <c r="S162" s="2">
        <f>IFERROR(-R162*LOG10(R162),0)</f>
        <v>0.15770433655482619</v>
      </c>
    </row>
    <row r="163" spans="2:20" x14ac:dyDescent="0.3">
      <c r="C163" s="12">
        <f>C$34</f>
        <v>3</v>
      </c>
      <c r="E163" s="2">
        <v>4</v>
      </c>
      <c r="F163" s="2">
        <f>COUNTIF(C159:C174,E163)</f>
        <v>1</v>
      </c>
      <c r="G163" s="2">
        <f>F163/F165</f>
        <v>0.14285714285714285</v>
      </c>
      <c r="H163" s="2">
        <f>IFERROR(-G163*LOG10(G163),0)</f>
        <v>0.12072829143060811</v>
      </c>
      <c r="N163" s="12">
        <f>N$34</f>
        <v>2</v>
      </c>
      <c r="P163" s="2">
        <v>4</v>
      </c>
      <c r="Q163" s="2">
        <f>COUNTIF(N159:N174,P163)</f>
        <v>2</v>
      </c>
      <c r="R163" s="2">
        <f>Q163/Q165</f>
        <v>0.2857142857142857</v>
      </c>
      <c r="S163" s="2">
        <f>IFERROR(-R163*LOG10(R163),0)</f>
        <v>0.15544801267150732</v>
      </c>
    </row>
    <row r="164" spans="2:20" x14ac:dyDescent="0.3">
      <c r="C164" s="12">
        <f>C$35</f>
        <v>1</v>
      </c>
      <c r="H164" s="2">
        <f>SUM(H160:H163)</f>
        <v>0.55460893208754969</v>
      </c>
      <c r="N164" s="12">
        <f>N$35</f>
        <v>3</v>
      </c>
      <c r="S164" s="2">
        <f>SUM(S160:S163)</f>
        <v>0.55460893208754969</v>
      </c>
    </row>
    <row r="165" spans="2:20" x14ac:dyDescent="0.3">
      <c r="C165" s="12">
        <f>C$36</f>
        <v>3</v>
      </c>
      <c r="E165" s="2" t="s">
        <v>51</v>
      </c>
      <c r="F165" s="2">
        <f>COUNT(C159:C174)</f>
        <v>7</v>
      </c>
      <c r="H165" s="2">
        <f>-G169*(1/G169)*LOG10(1/G169)</f>
        <v>0.6020599913279624</v>
      </c>
      <c r="N165" s="12">
        <f>N$36</f>
        <v>1</v>
      </c>
      <c r="P165" s="2" t="s">
        <v>51</v>
      </c>
      <c r="Q165" s="2">
        <f>COUNT(N159:N174)</f>
        <v>7</v>
      </c>
      <c r="S165" s="2">
        <f>-R169*(1/R169)*LOG10(1/R169)</f>
        <v>0.6020599913279624</v>
      </c>
    </row>
    <row r="166" spans="2:20" x14ac:dyDescent="0.3">
      <c r="C166" s="12"/>
      <c r="N166" s="12"/>
    </row>
    <row r="167" spans="2:20" x14ac:dyDescent="0.3">
      <c r="C167" s="12"/>
      <c r="N167" s="12"/>
    </row>
    <row r="168" spans="2:20" ht="16.2" thickBot="1" x14ac:dyDescent="0.35">
      <c r="C168" s="12"/>
      <c r="F168" s="2" t="s">
        <v>63</v>
      </c>
      <c r="G168" s="2" t="s">
        <v>64</v>
      </c>
      <c r="I168" s="7" t="s">
        <v>53</v>
      </c>
      <c r="N168" s="12"/>
      <c r="Q168" s="2" t="s">
        <v>63</v>
      </c>
      <c r="R168" s="2" t="s">
        <v>64</v>
      </c>
      <c r="T168" s="7" t="s">
        <v>53</v>
      </c>
    </row>
    <row r="169" spans="2:20" ht="16.2" thickBot="1" x14ac:dyDescent="0.35">
      <c r="C169" s="12"/>
      <c r="F169" s="2">
        <f>H165-H164</f>
        <v>4.7451059240412707E-2</v>
      </c>
      <c r="G169" s="2">
        <f>COUNTIFS(F160:F163,"&gt;0")</f>
        <v>4</v>
      </c>
      <c r="I169" s="14">
        <f>F169/G169</f>
        <v>1.1862764810103177E-2</v>
      </c>
      <c r="N169" s="12"/>
      <c r="Q169" s="2">
        <f>S165-S164</f>
        <v>4.7451059240412707E-2</v>
      </c>
      <c r="R169" s="2">
        <f>COUNTIFS(Q160:Q163,"&gt;0")</f>
        <v>4</v>
      </c>
      <c r="T169" s="14">
        <f>Q169/R169</f>
        <v>1.1862764810103177E-2</v>
      </c>
    </row>
    <row r="170" spans="2:20" x14ac:dyDescent="0.3">
      <c r="C170" s="12"/>
      <c r="N170" s="12"/>
    </row>
    <row r="171" spans="2:20" x14ac:dyDescent="0.3">
      <c r="C171" s="12"/>
      <c r="N171" s="12"/>
    </row>
    <row r="172" spans="2:20" x14ac:dyDescent="0.3">
      <c r="C172" s="12"/>
      <c r="N172" s="12"/>
    </row>
    <row r="173" spans="2:20" x14ac:dyDescent="0.3">
      <c r="C173" s="12"/>
      <c r="N173" s="12"/>
    </row>
    <row r="174" spans="2:20" ht="16.2" thickBot="1" x14ac:dyDescent="0.35">
      <c r="C174" s="13"/>
      <c r="N174" s="13"/>
    </row>
    <row r="176" spans="2:20" ht="16.2" thickBot="1" x14ac:dyDescent="0.35">
      <c r="B176" s="2" t="s">
        <v>59</v>
      </c>
      <c r="M176" s="2" t="s">
        <v>59</v>
      </c>
    </row>
    <row r="177" spans="3:20" x14ac:dyDescent="0.3">
      <c r="C177" s="11">
        <f>C$30</f>
        <v>3</v>
      </c>
      <c r="E177" s="2" t="s">
        <v>52</v>
      </c>
      <c r="N177" s="11">
        <f>N$30</f>
        <v>4</v>
      </c>
      <c r="P177" s="2" t="s">
        <v>52</v>
      </c>
    </row>
    <row r="178" spans="3:20" x14ac:dyDescent="0.3">
      <c r="C178" s="12">
        <f>C$31</f>
        <v>2</v>
      </c>
      <c r="E178" s="2">
        <v>1</v>
      </c>
      <c r="F178" s="2">
        <f>COUNTIF(C177:C192,E178)</f>
        <v>1</v>
      </c>
      <c r="G178" s="2">
        <f>F178/F183</f>
        <v>0.125</v>
      </c>
      <c r="H178" s="2">
        <f>IFERROR(-G178*LOG10(G178),0)</f>
        <v>0.11288624837399294</v>
      </c>
      <c r="N178" s="12">
        <f>N$31</f>
        <v>4</v>
      </c>
      <c r="P178" s="2">
        <v>1</v>
      </c>
      <c r="Q178" s="2">
        <f>COUNTIF(N177:N192,P178)</f>
        <v>1</v>
      </c>
      <c r="R178" s="2">
        <f>Q178/Q183</f>
        <v>0.125</v>
      </c>
      <c r="S178" s="2">
        <f>IFERROR(-R178*LOG10(R178),0)</f>
        <v>0.11288624837399294</v>
      </c>
    </row>
    <row r="179" spans="3:20" x14ac:dyDescent="0.3">
      <c r="C179" s="12">
        <f>C$32</f>
        <v>2</v>
      </c>
      <c r="E179" s="2">
        <v>2</v>
      </c>
      <c r="F179" s="2">
        <f>COUNTIF(C177:C192,E179)</f>
        <v>2</v>
      </c>
      <c r="G179" s="2">
        <f>F179/F183</f>
        <v>0.25</v>
      </c>
      <c r="H179" s="2">
        <f>IFERROR(-G179*LOG10(G179),0)</f>
        <v>0.1505149978319906</v>
      </c>
      <c r="N179" s="12">
        <f>N$32</f>
        <v>3</v>
      </c>
      <c r="P179" s="2">
        <v>2</v>
      </c>
      <c r="Q179" s="2">
        <f>COUNTIF(N177:N192,P179)</f>
        <v>2</v>
      </c>
      <c r="R179" s="2">
        <f>Q179/Q183</f>
        <v>0.25</v>
      </c>
      <c r="S179" s="2">
        <f>IFERROR(-R179*LOG10(R179),0)</f>
        <v>0.1505149978319906</v>
      </c>
    </row>
    <row r="180" spans="3:20" x14ac:dyDescent="0.3">
      <c r="C180" s="12">
        <f>C$33</f>
        <v>4</v>
      </c>
      <c r="E180" s="2">
        <v>3</v>
      </c>
      <c r="F180" s="2">
        <f>COUNTIF(C177:C192,E180)</f>
        <v>3</v>
      </c>
      <c r="G180" s="2">
        <f>F180/F183</f>
        <v>0.375</v>
      </c>
      <c r="H180" s="2">
        <f>IFERROR(-G180*LOG10(G180),0)</f>
        <v>0.15973827460210543</v>
      </c>
      <c r="N180" s="12">
        <f>N$33</f>
        <v>3</v>
      </c>
      <c r="P180" s="2">
        <v>3</v>
      </c>
      <c r="Q180" s="2">
        <f>COUNTIF(N177:N192,P180)</f>
        <v>3</v>
      </c>
      <c r="R180" s="2">
        <f>Q180/Q183</f>
        <v>0.375</v>
      </c>
      <c r="S180" s="2">
        <f>IFERROR(-R180*LOG10(R180),0)</f>
        <v>0.15973827460210543</v>
      </c>
    </row>
    <row r="181" spans="3:20" x14ac:dyDescent="0.3">
      <c r="C181" s="12">
        <f>C$34</f>
        <v>3</v>
      </c>
      <c r="E181" s="2">
        <v>4</v>
      </c>
      <c r="F181" s="2">
        <f>COUNTIF(C177:C192,E181)</f>
        <v>2</v>
      </c>
      <c r="G181" s="2">
        <f>F181/F183</f>
        <v>0.25</v>
      </c>
      <c r="H181" s="2">
        <f>IFERROR(-G181*LOG10(G181),0)</f>
        <v>0.1505149978319906</v>
      </c>
      <c r="N181" s="12">
        <f>N$34</f>
        <v>2</v>
      </c>
      <c r="P181" s="2">
        <v>4</v>
      </c>
      <c r="Q181" s="2">
        <f>COUNTIF(N177:N192,P181)</f>
        <v>2</v>
      </c>
      <c r="R181" s="2">
        <f>Q181/Q183</f>
        <v>0.25</v>
      </c>
      <c r="S181" s="2">
        <f>IFERROR(-R181*LOG10(R181),0)</f>
        <v>0.1505149978319906</v>
      </c>
    </row>
    <row r="182" spans="3:20" x14ac:dyDescent="0.3">
      <c r="C182" s="12">
        <f>C$35</f>
        <v>1</v>
      </c>
      <c r="H182" s="2">
        <f>SUM(H178:H181)</f>
        <v>0.57365451864007955</v>
      </c>
      <c r="N182" s="12">
        <f>N$35</f>
        <v>3</v>
      </c>
      <c r="S182" s="2">
        <f>SUM(S178:S181)</f>
        <v>0.57365451864007955</v>
      </c>
    </row>
    <row r="183" spans="3:20" x14ac:dyDescent="0.3">
      <c r="C183" s="12">
        <f>C$36</f>
        <v>3</v>
      </c>
      <c r="E183" s="2" t="s">
        <v>51</v>
      </c>
      <c r="F183" s="2">
        <f>COUNT(C177:C192)</f>
        <v>8</v>
      </c>
      <c r="H183" s="2">
        <f>-G187*(1/G187)*LOG10(1/G187)</f>
        <v>0.6020599913279624</v>
      </c>
      <c r="N183" s="12">
        <f>N$36</f>
        <v>1</v>
      </c>
      <c r="P183" s="2" t="s">
        <v>51</v>
      </c>
      <c r="Q183" s="2">
        <f>COUNT(N177:N192)</f>
        <v>8</v>
      </c>
      <c r="S183" s="2">
        <f>-R187*(1/R187)*LOG10(1/R187)</f>
        <v>0.6020599913279624</v>
      </c>
    </row>
    <row r="184" spans="3:20" x14ac:dyDescent="0.3">
      <c r="C184" s="12">
        <f>C$37</f>
        <v>4</v>
      </c>
      <c r="N184" s="12">
        <f>N$37</f>
        <v>2</v>
      </c>
    </row>
    <row r="185" spans="3:20" x14ac:dyDescent="0.3">
      <c r="C185" s="12"/>
      <c r="N185" s="12"/>
    </row>
    <row r="186" spans="3:20" ht="16.2" thickBot="1" x14ac:dyDescent="0.35">
      <c r="C186" s="12"/>
      <c r="F186" s="2" t="s">
        <v>63</v>
      </c>
      <c r="G186" s="2" t="s">
        <v>64</v>
      </c>
      <c r="I186" s="7" t="s">
        <v>53</v>
      </c>
      <c r="N186" s="12"/>
      <c r="Q186" s="2" t="s">
        <v>63</v>
      </c>
      <c r="R186" s="2" t="s">
        <v>64</v>
      </c>
      <c r="T186" s="7" t="s">
        <v>53</v>
      </c>
    </row>
    <row r="187" spans="3:20" ht="16.2" thickBot="1" x14ac:dyDescent="0.35">
      <c r="C187" s="12"/>
      <c r="F187" s="2">
        <f>H183-H182</f>
        <v>2.8405472687882849E-2</v>
      </c>
      <c r="G187" s="2">
        <f>COUNTIFS(F178:F181,"&gt;0")</f>
        <v>4</v>
      </c>
      <c r="I187" s="14">
        <f>F187/G187</f>
        <v>7.1013681719707122E-3</v>
      </c>
      <c r="N187" s="12"/>
      <c r="Q187" s="2">
        <f>S183-S182</f>
        <v>2.8405472687882849E-2</v>
      </c>
      <c r="R187" s="2">
        <f>COUNTIFS(Q178:Q181,"&gt;0")</f>
        <v>4</v>
      </c>
      <c r="T187" s="14">
        <f>Q187/R187</f>
        <v>7.1013681719707122E-3</v>
      </c>
    </row>
    <row r="188" spans="3:20" x14ac:dyDescent="0.3">
      <c r="C188" s="12"/>
      <c r="N188" s="12"/>
    </row>
    <row r="189" spans="3:20" x14ac:dyDescent="0.3">
      <c r="C189" s="12"/>
      <c r="N189" s="12"/>
    </row>
    <row r="190" spans="3:20" x14ac:dyDescent="0.3">
      <c r="C190" s="12"/>
      <c r="N190" s="12"/>
    </row>
    <row r="191" spans="3:20" x14ac:dyDescent="0.3">
      <c r="C191" s="12"/>
      <c r="N191" s="12"/>
    </row>
    <row r="192" spans="3:20" ht="16.2" thickBot="1" x14ac:dyDescent="0.35">
      <c r="C192" s="13"/>
      <c r="N192" s="13"/>
    </row>
    <row r="194" spans="2:20" ht="16.2" thickBot="1" x14ac:dyDescent="0.35">
      <c r="B194" s="2" t="s">
        <v>59</v>
      </c>
      <c r="M194" s="2" t="s">
        <v>59</v>
      </c>
    </row>
    <row r="195" spans="2:20" x14ac:dyDescent="0.3">
      <c r="C195" s="11">
        <f>C$30</f>
        <v>3</v>
      </c>
      <c r="E195" s="2" t="s">
        <v>52</v>
      </c>
      <c r="N195" s="11">
        <f>N$30</f>
        <v>4</v>
      </c>
      <c r="P195" s="2" t="s">
        <v>52</v>
      </c>
    </row>
    <row r="196" spans="2:20" x14ac:dyDescent="0.3">
      <c r="C196" s="12">
        <f>C$31</f>
        <v>2</v>
      </c>
      <c r="E196" s="2">
        <v>1</v>
      </c>
      <c r="F196" s="2">
        <f>COUNTIF(C195:C210,E196)</f>
        <v>2</v>
      </c>
      <c r="G196" s="2">
        <f>F196/F201</f>
        <v>0.22222222222222221</v>
      </c>
      <c r="H196" s="2">
        <f>IFERROR(-G196*LOG10(G196),0)</f>
        <v>0.14515833639452083</v>
      </c>
      <c r="N196" s="12">
        <f>N$31</f>
        <v>4</v>
      </c>
      <c r="P196" s="2">
        <v>1</v>
      </c>
      <c r="Q196" s="2">
        <f>COUNTIF(N195:N210,P196)</f>
        <v>1</v>
      </c>
      <c r="R196" s="2">
        <f>Q196/Q201</f>
        <v>0.1111111111111111</v>
      </c>
      <c r="S196" s="2">
        <f>IFERROR(-R196*LOG10(R196),0)</f>
        <v>0.10602694549325831</v>
      </c>
    </row>
    <row r="197" spans="2:20" x14ac:dyDescent="0.3">
      <c r="C197" s="12">
        <f>C$32</f>
        <v>2</v>
      </c>
      <c r="E197" s="2">
        <v>2</v>
      </c>
      <c r="F197" s="2">
        <f>COUNTIF(C195:C210,E197)</f>
        <v>2</v>
      </c>
      <c r="G197" s="2">
        <f>F197/F201</f>
        <v>0.22222222222222221</v>
      </c>
      <c r="H197" s="2">
        <f>IFERROR(-G197*LOG10(G197),0)</f>
        <v>0.14515833639452083</v>
      </c>
      <c r="N197" s="12">
        <f>N$32</f>
        <v>3</v>
      </c>
      <c r="P197" s="2">
        <v>2</v>
      </c>
      <c r="Q197" s="2">
        <f>COUNTIF(N195:N210,P197)</f>
        <v>2</v>
      </c>
      <c r="R197" s="2">
        <f>Q197/Q201</f>
        <v>0.22222222222222221</v>
      </c>
      <c r="S197" s="2">
        <f>IFERROR(-R197*LOG10(R197),0)</f>
        <v>0.14515833639452083</v>
      </c>
    </row>
    <row r="198" spans="2:20" x14ac:dyDescent="0.3">
      <c r="C198" s="12">
        <f>C$33</f>
        <v>4</v>
      </c>
      <c r="E198" s="2">
        <v>3</v>
      </c>
      <c r="F198" s="2">
        <f>COUNTIF(C195:C210,E198)</f>
        <v>3</v>
      </c>
      <c r="G198" s="2">
        <f>F198/F201</f>
        <v>0.33333333333333331</v>
      </c>
      <c r="H198" s="2">
        <f>IFERROR(-G198*LOG10(G198),0)</f>
        <v>0.15904041823988746</v>
      </c>
      <c r="N198" s="12">
        <f>N$33</f>
        <v>3</v>
      </c>
      <c r="P198" s="2">
        <v>3</v>
      </c>
      <c r="Q198" s="2">
        <f>COUNTIF(N195:N210,P198)</f>
        <v>3</v>
      </c>
      <c r="R198" s="2">
        <f>Q198/Q201</f>
        <v>0.33333333333333331</v>
      </c>
      <c r="S198" s="2">
        <f>IFERROR(-R198*LOG10(R198),0)</f>
        <v>0.15904041823988746</v>
      </c>
    </row>
    <row r="199" spans="2:20" x14ac:dyDescent="0.3">
      <c r="C199" s="12">
        <f>C$34</f>
        <v>3</v>
      </c>
      <c r="E199" s="2">
        <v>4</v>
      </c>
      <c r="F199" s="2">
        <f>COUNTIF(C195:C210,E199)</f>
        <v>2</v>
      </c>
      <c r="G199" s="2">
        <f>F199/F201</f>
        <v>0.22222222222222221</v>
      </c>
      <c r="H199" s="2">
        <f>IFERROR(-G199*LOG10(G199),0)</f>
        <v>0.14515833639452083</v>
      </c>
      <c r="N199" s="12">
        <f>N$34</f>
        <v>2</v>
      </c>
      <c r="P199" s="2">
        <v>4</v>
      </c>
      <c r="Q199" s="2">
        <f>COUNTIF(N195:N210,P199)</f>
        <v>3</v>
      </c>
      <c r="R199" s="2">
        <f>Q199/Q201</f>
        <v>0.33333333333333331</v>
      </c>
      <c r="S199" s="2">
        <f>IFERROR(-R199*LOG10(R199),0)</f>
        <v>0.15904041823988746</v>
      </c>
    </row>
    <row r="200" spans="2:20" x14ac:dyDescent="0.3">
      <c r="C200" s="12">
        <f>C$35</f>
        <v>1</v>
      </c>
      <c r="H200" s="2">
        <f>SUM(H196:H199)</f>
        <v>0.59451542742344998</v>
      </c>
      <c r="N200" s="12">
        <f>N$35</f>
        <v>3</v>
      </c>
      <c r="S200" s="2">
        <f>SUM(S196:S199)</f>
        <v>0.56926611836755403</v>
      </c>
    </row>
    <row r="201" spans="2:20" x14ac:dyDescent="0.3">
      <c r="C201" s="12">
        <f>C$36</f>
        <v>3</v>
      </c>
      <c r="E201" s="2" t="s">
        <v>51</v>
      </c>
      <c r="F201" s="2">
        <f>COUNT(C195:C210)</f>
        <v>9</v>
      </c>
      <c r="H201" s="2">
        <f>-G205*(1/G205)*LOG10(1/G205)</f>
        <v>0.6020599913279624</v>
      </c>
      <c r="N201" s="12">
        <f>N$36</f>
        <v>1</v>
      </c>
      <c r="P201" s="2" t="s">
        <v>51</v>
      </c>
      <c r="Q201" s="2">
        <f>COUNT(N195:N210)</f>
        <v>9</v>
      </c>
      <c r="S201" s="2">
        <f>-R205*(1/R205)*LOG10(1/R205)</f>
        <v>0.6020599913279624</v>
      </c>
    </row>
    <row r="202" spans="2:20" x14ac:dyDescent="0.3">
      <c r="C202" s="12">
        <f>C$37</f>
        <v>4</v>
      </c>
      <c r="N202" s="12">
        <f>N$37</f>
        <v>2</v>
      </c>
    </row>
    <row r="203" spans="2:20" x14ac:dyDescent="0.3">
      <c r="C203" s="12">
        <f>C$38</f>
        <v>1</v>
      </c>
      <c r="N203" s="12">
        <f>N$38</f>
        <v>4</v>
      </c>
    </row>
    <row r="204" spans="2:20" ht="16.2" thickBot="1" x14ac:dyDescent="0.35">
      <c r="C204" s="12"/>
      <c r="F204" s="2" t="s">
        <v>63</v>
      </c>
      <c r="G204" s="2" t="s">
        <v>64</v>
      </c>
      <c r="I204" s="7" t="s">
        <v>53</v>
      </c>
      <c r="N204" s="12"/>
      <c r="Q204" s="2" t="s">
        <v>63</v>
      </c>
      <c r="R204" s="2" t="s">
        <v>64</v>
      </c>
      <c r="T204" s="7" t="s">
        <v>53</v>
      </c>
    </row>
    <row r="205" spans="2:20" ht="16.2" thickBot="1" x14ac:dyDescent="0.35">
      <c r="C205" s="12"/>
      <c r="F205" s="2">
        <f>H201-H200</f>
        <v>7.5445639045124135E-3</v>
      </c>
      <c r="G205" s="2">
        <f>COUNTIFS(F196:F199,"&gt;0")</f>
        <v>4</v>
      </c>
      <c r="I205" s="14">
        <f>F205/G205</f>
        <v>1.8861409761281034E-3</v>
      </c>
      <c r="N205" s="12"/>
      <c r="Q205" s="2">
        <f>S201-S200</f>
        <v>3.2793872960408366E-2</v>
      </c>
      <c r="R205" s="2">
        <f>COUNTIFS(Q196:Q199,"&gt;0")</f>
        <v>4</v>
      </c>
      <c r="T205" s="14">
        <f>Q205/R205</f>
        <v>8.1984682401020914E-3</v>
      </c>
    </row>
    <row r="206" spans="2:20" x14ac:dyDescent="0.3">
      <c r="C206" s="12"/>
      <c r="N206" s="12"/>
    </row>
    <row r="207" spans="2:20" x14ac:dyDescent="0.3">
      <c r="C207" s="12"/>
      <c r="N207" s="12"/>
    </row>
    <row r="208" spans="2:20" x14ac:dyDescent="0.3">
      <c r="C208" s="12"/>
      <c r="N208" s="12"/>
    </row>
    <row r="209" spans="2:20" x14ac:dyDescent="0.3">
      <c r="C209" s="12"/>
      <c r="N209" s="12"/>
    </row>
    <row r="210" spans="2:20" ht="16.2" thickBot="1" x14ac:dyDescent="0.35">
      <c r="C210" s="13"/>
      <c r="N210" s="13"/>
    </row>
    <row r="212" spans="2:20" ht="16.2" thickBot="1" x14ac:dyDescent="0.35">
      <c r="B212" s="2" t="s">
        <v>59</v>
      </c>
      <c r="M212" s="2" t="s">
        <v>59</v>
      </c>
    </row>
    <row r="213" spans="2:20" x14ac:dyDescent="0.3">
      <c r="C213" s="11">
        <f>C$30</f>
        <v>3</v>
      </c>
      <c r="E213" s="2" t="s">
        <v>52</v>
      </c>
      <c r="N213" s="11">
        <f>N$30</f>
        <v>4</v>
      </c>
      <c r="P213" s="2" t="s">
        <v>52</v>
      </c>
    </row>
    <row r="214" spans="2:20" x14ac:dyDescent="0.3">
      <c r="C214" s="12">
        <f>C$31</f>
        <v>2</v>
      </c>
      <c r="E214" s="2">
        <v>1</v>
      </c>
      <c r="F214" s="2">
        <f>COUNTIF(C213:C228,E214)</f>
        <v>2</v>
      </c>
      <c r="G214" s="2">
        <f>F214/F219</f>
        <v>0.2</v>
      </c>
      <c r="H214" s="2">
        <f>IFERROR(-G214*LOG10(G214),0)</f>
        <v>0.13979400086720375</v>
      </c>
      <c r="N214" s="12">
        <f>N$31</f>
        <v>4</v>
      </c>
      <c r="P214" s="2">
        <v>1</v>
      </c>
      <c r="Q214" s="2">
        <f>COUNTIF(N213:N228,P214)</f>
        <v>1</v>
      </c>
      <c r="R214" s="2">
        <f>Q214/Q219</f>
        <v>0.1</v>
      </c>
      <c r="S214" s="2">
        <f>IFERROR(-R214*LOG10(R214),0)</f>
        <v>0.1</v>
      </c>
    </row>
    <row r="215" spans="2:20" x14ac:dyDescent="0.3">
      <c r="C215" s="12">
        <f>C$32</f>
        <v>2</v>
      </c>
      <c r="E215" s="2">
        <v>2</v>
      </c>
      <c r="F215" s="2">
        <f>COUNTIF(C213:C228,E215)</f>
        <v>2</v>
      </c>
      <c r="G215" s="2">
        <f>F215/F219</f>
        <v>0.2</v>
      </c>
      <c r="H215" s="2">
        <f>IFERROR(-G215*LOG10(G215),0)</f>
        <v>0.13979400086720375</v>
      </c>
      <c r="N215" s="12">
        <f>N$32</f>
        <v>3</v>
      </c>
      <c r="P215" s="2">
        <v>2</v>
      </c>
      <c r="Q215" s="2">
        <f>COUNTIF(N213:N228,P215)</f>
        <v>2</v>
      </c>
      <c r="R215" s="2">
        <f>Q215/Q219</f>
        <v>0.2</v>
      </c>
      <c r="S215" s="2">
        <f>IFERROR(-R215*LOG10(R215),0)</f>
        <v>0.13979400086720375</v>
      </c>
    </row>
    <row r="216" spans="2:20" x14ac:dyDescent="0.3">
      <c r="C216" s="12">
        <f>C$33</f>
        <v>4</v>
      </c>
      <c r="E216" s="2">
        <v>3</v>
      </c>
      <c r="F216" s="2">
        <f>COUNTIF(C213:C228,E216)</f>
        <v>4</v>
      </c>
      <c r="G216" s="2">
        <f>F216/F219</f>
        <v>0.4</v>
      </c>
      <c r="H216" s="2">
        <f>IFERROR(-G216*LOG10(G216),0)</f>
        <v>0.15917600346881505</v>
      </c>
      <c r="N216" s="12">
        <f>N$33</f>
        <v>3</v>
      </c>
      <c r="P216" s="2">
        <v>3</v>
      </c>
      <c r="Q216" s="2">
        <f>COUNTIF(N213:N228,P216)</f>
        <v>4</v>
      </c>
      <c r="R216" s="2">
        <f>Q216/Q219</f>
        <v>0.4</v>
      </c>
      <c r="S216" s="2">
        <f>IFERROR(-R216*LOG10(R216),0)</f>
        <v>0.15917600346881505</v>
      </c>
    </row>
    <row r="217" spans="2:20" x14ac:dyDescent="0.3">
      <c r="C217" s="12">
        <f>C$34</f>
        <v>3</v>
      </c>
      <c r="E217" s="2">
        <v>4</v>
      </c>
      <c r="F217" s="2">
        <f>COUNTIF(C213:C228,E217)</f>
        <v>2</v>
      </c>
      <c r="G217" s="2">
        <f>F217/F219</f>
        <v>0.2</v>
      </c>
      <c r="H217" s="2">
        <f>IFERROR(-G217*LOG10(G217),0)</f>
        <v>0.13979400086720375</v>
      </c>
      <c r="N217" s="12">
        <f>N$34</f>
        <v>2</v>
      </c>
      <c r="P217" s="2">
        <v>4</v>
      </c>
      <c r="Q217" s="2">
        <f>COUNTIF(N213:N228,P217)</f>
        <v>3</v>
      </c>
      <c r="R217" s="2">
        <f>Q217/Q219</f>
        <v>0.3</v>
      </c>
      <c r="S217" s="2">
        <f>IFERROR(-R217*LOG10(R217),0)</f>
        <v>0.15686362358410127</v>
      </c>
    </row>
    <row r="218" spans="2:20" x14ac:dyDescent="0.3">
      <c r="C218" s="12">
        <f>C$35</f>
        <v>1</v>
      </c>
      <c r="H218" s="2">
        <f>SUM(H214:H217)</f>
        <v>0.57855800607042629</v>
      </c>
      <c r="N218" s="12">
        <f>N$35</f>
        <v>3</v>
      </c>
      <c r="S218" s="2">
        <f>SUM(S214:S217)</f>
        <v>0.55583362792012014</v>
      </c>
    </row>
    <row r="219" spans="2:20" x14ac:dyDescent="0.3">
      <c r="C219" s="12">
        <f>C$36</f>
        <v>3</v>
      </c>
      <c r="E219" s="2" t="s">
        <v>51</v>
      </c>
      <c r="F219" s="2">
        <f>COUNT(C213:C228)</f>
        <v>10</v>
      </c>
      <c r="H219" s="2">
        <f>-G223*(1/G223)*LOG10(1/G223)</f>
        <v>0.6020599913279624</v>
      </c>
      <c r="N219" s="12">
        <f>N$36</f>
        <v>1</v>
      </c>
      <c r="P219" s="2" t="s">
        <v>51</v>
      </c>
      <c r="Q219" s="2">
        <f>COUNT(N213:N228)</f>
        <v>10</v>
      </c>
      <c r="S219" s="2">
        <f>-R223*(1/R223)*LOG10(1/R223)</f>
        <v>0.6020599913279624</v>
      </c>
    </row>
    <row r="220" spans="2:20" x14ac:dyDescent="0.3">
      <c r="C220" s="12">
        <f>C$37</f>
        <v>4</v>
      </c>
      <c r="N220" s="12">
        <f>N$37</f>
        <v>2</v>
      </c>
    </row>
    <row r="221" spans="2:20" x14ac:dyDescent="0.3">
      <c r="C221" s="12">
        <f>C$38</f>
        <v>1</v>
      </c>
      <c r="N221" s="12">
        <f>N$38</f>
        <v>4</v>
      </c>
    </row>
    <row r="222" spans="2:20" ht="16.2" thickBot="1" x14ac:dyDescent="0.35">
      <c r="C222" s="12">
        <f>C$39</f>
        <v>3</v>
      </c>
      <c r="F222" s="2" t="s">
        <v>63</v>
      </c>
      <c r="G222" s="2" t="s">
        <v>64</v>
      </c>
      <c r="I222" s="7" t="s">
        <v>53</v>
      </c>
      <c r="N222" s="12">
        <f>N$39</f>
        <v>3</v>
      </c>
      <c r="Q222" s="2" t="s">
        <v>63</v>
      </c>
      <c r="R222" s="2" t="s">
        <v>64</v>
      </c>
      <c r="T222" s="7" t="s">
        <v>53</v>
      </c>
    </row>
    <row r="223" spans="2:20" ht="16.2" thickBot="1" x14ac:dyDescent="0.35">
      <c r="C223" s="12"/>
      <c r="F223" s="2">
        <f>H219-H218</f>
        <v>2.3501985257536107E-2</v>
      </c>
      <c r="G223" s="2">
        <f>COUNTIFS(F214:F217,"&gt;0")</f>
        <v>4</v>
      </c>
      <c r="I223" s="14">
        <f>F223/G223</f>
        <v>5.8754963143840266E-3</v>
      </c>
      <c r="N223" s="12"/>
      <c r="Q223" s="2">
        <f>S219-S218</f>
        <v>4.6226363407842253E-2</v>
      </c>
      <c r="R223" s="2">
        <f>COUNTIFS(Q214:Q217,"&gt;0")</f>
        <v>4</v>
      </c>
      <c r="T223" s="14">
        <f>Q223/R223</f>
        <v>1.1556590851960563E-2</v>
      </c>
    </row>
    <row r="224" spans="2:20" x14ac:dyDescent="0.3">
      <c r="C224" s="12"/>
      <c r="N224" s="12"/>
    </row>
    <row r="225" spans="2:20" x14ac:dyDescent="0.3">
      <c r="C225" s="12"/>
      <c r="N225" s="12"/>
    </row>
    <row r="226" spans="2:20" x14ac:dyDescent="0.3">
      <c r="C226" s="12"/>
      <c r="N226" s="12"/>
    </row>
    <row r="227" spans="2:20" x14ac:dyDescent="0.3">
      <c r="C227" s="12"/>
      <c r="N227" s="12"/>
    </row>
    <row r="228" spans="2:20" ht="16.2" thickBot="1" x14ac:dyDescent="0.35">
      <c r="C228" s="13"/>
      <c r="N228" s="13"/>
    </row>
    <row r="230" spans="2:20" ht="16.2" thickBot="1" x14ac:dyDescent="0.35">
      <c r="B230" s="2" t="s">
        <v>59</v>
      </c>
      <c r="M230" s="2" t="s">
        <v>59</v>
      </c>
    </row>
    <row r="231" spans="2:20" x14ac:dyDescent="0.3">
      <c r="C231" s="11">
        <f>C$30</f>
        <v>3</v>
      </c>
      <c r="E231" s="2" t="s">
        <v>52</v>
      </c>
      <c r="N231" s="11">
        <f>N$30</f>
        <v>4</v>
      </c>
      <c r="P231" s="2" t="s">
        <v>52</v>
      </c>
    </row>
    <row r="232" spans="2:20" x14ac:dyDescent="0.3">
      <c r="C232" s="12">
        <f>C$31</f>
        <v>2</v>
      </c>
      <c r="E232" s="2">
        <v>1</v>
      </c>
      <c r="F232" s="2">
        <f>COUNTIF(C231:C246,E232)</f>
        <v>2</v>
      </c>
      <c r="G232" s="2">
        <f>F232/F237</f>
        <v>0.18181818181818182</v>
      </c>
      <c r="H232" s="2">
        <f>IFERROR(-G232*LOG10(G232),0)</f>
        <v>0.13461139808986253</v>
      </c>
      <c r="N232" s="12">
        <f>N$31</f>
        <v>4</v>
      </c>
      <c r="P232" s="2">
        <v>1</v>
      </c>
      <c r="Q232" s="2">
        <f>COUNTIF(N231:N246,P232)</f>
        <v>2</v>
      </c>
      <c r="R232" s="2">
        <f>Q232/Q237</f>
        <v>0.18181818181818182</v>
      </c>
      <c r="S232" s="2">
        <f>IFERROR(-R232*LOG10(R232),0)</f>
        <v>0.13461139808986253</v>
      </c>
    </row>
    <row r="233" spans="2:20" x14ac:dyDescent="0.3">
      <c r="C233" s="12">
        <f>C$32</f>
        <v>2</v>
      </c>
      <c r="E233" s="2">
        <v>2</v>
      </c>
      <c r="F233" s="2">
        <f>COUNTIF(C231:C246,E233)</f>
        <v>2</v>
      </c>
      <c r="G233" s="2">
        <f>F233/F237</f>
        <v>0.18181818181818182</v>
      </c>
      <c r="H233" s="2">
        <f>IFERROR(-G233*LOG10(G233),0)</f>
        <v>0.13461139808986253</v>
      </c>
      <c r="N233" s="12">
        <f>N$32</f>
        <v>3</v>
      </c>
      <c r="P233" s="2">
        <v>2</v>
      </c>
      <c r="Q233" s="2">
        <f>COUNTIF(N231:N246,P233)</f>
        <v>2</v>
      </c>
      <c r="R233" s="2">
        <f>Q233/Q237</f>
        <v>0.18181818181818182</v>
      </c>
      <c r="S233" s="2">
        <f>IFERROR(-R233*LOG10(R233),0)</f>
        <v>0.13461139808986253</v>
      </c>
    </row>
    <row r="234" spans="2:20" x14ac:dyDescent="0.3">
      <c r="C234" s="12">
        <f>C$33</f>
        <v>4</v>
      </c>
      <c r="E234" s="2">
        <v>3</v>
      </c>
      <c r="F234" s="2">
        <f>COUNTIF(C231:C246,E234)</f>
        <v>4</v>
      </c>
      <c r="G234" s="2">
        <f>F234/F237</f>
        <v>0.36363636363636365</v>
      </c>
      <c r="H234" s="2">
        <f>IFERROR(-G234*LOG10(G234),0)</f>
        <v>0.1597573432110046</v>
      </c>
      <c r="N234" s="12">
        <f>N$33</f>
        <v>3</v>
      </c>
      <c r="P234" s="2">
        <v>3</v>
      </c>
      <c r="Q234" s="2">
        <f>COUNTIF(N231:N246,P234)</f>
        <v>4</v>
      </c>
      <c r="R234" s="2">
        <f>Q234/Q237</f>
        <v>0.36363636363636365</v>
      </c>
      <c r="S234" s="2">
        <f>IFERROR(-R234*LOG10(R234),0)</f>
        <v>0.1597573432110046</v>
      </c>
    </row>
    <row r="235" spans="2:20" x14ac:dyDescent="0.3">
      <c r="C235" s="12">
        <f>C$34</f>
        <v>3</v>
      </c>
      <c r="E235" s="2">
        <v>4</v>
      </c>
      <c r="F235" s="2">
        <f>COUNTIF(C231:C246,E235)</f>
        <v>3</v>
      </c>
      <c r="G235" s="2">
        <f>F235/F237</f>
        <v>0.27272727272727271</v>
      </c>
      <c r="H235" s="2">
        <f>IFERROR(-G235*LOG10(G235),0)</f>
        <v>0.15389220830142616</v>
      </c>
      <c r="N235" s="12">
        <f>N$34</f>
        <v>2</v>
      </c>
      <c r="P235" s="2">
        <v>4</v>
      </c>
      <c r="Q235" s="2">
        <f>COUNTIF(N231:N246,P235)</f>
        <v>3</v>
      </c>
      <c r="R235" s="2">
        <f>Q235/Q237</f>
        <v>0.27272727272727271</v>
      </c>
      <c r="S235" s="2">
        <f>IFERROR(-R235*LOG10(R235),0)</f>
        <v>0.15389220830142616</v>
      </c>
    </row>
    <row r="236" spans="2:20" x14ac:dyDescent="0.3">
      <c r="C236" s="12">
        <f>C$35</f>
        <v>1</v>
      </c>
      <c r="H236" s="2">
        <f>SUM(H232:H235)</f>
        <v>0.58287234769215579</v>
      </c>
      <c r="N236" s="12">
        <f>N$35</f>
        <v>3</v>
      </c>
      <c r="S236" s="2">
        <f>SUM(S232:S235)</f>
        <v>0.58287234769215579</v>
      </c>
    </row>
    <row r="237" spans="2:20" x14ac:dyDescent="0.3">
      <c r="C237" s="12">
        <f>C$36</f>
        <v>3</v>
      </c>
      <c r="E237" s="2" t="s">
        <v>51</v>
      </c>
      <c r="F237" s="2">
        <f>COUNT(C231:C246)</f>
        <v>11</v>
      </c>
      <c r="H237" s="2">
        <f>-G241*(1/G241)*LOG10(1/G241)</f>
        <v>0.6020599913279624</v>
      </c>
      <c r="N237" s="12">
        <f>N$36</f>
        <v>1</v>
      </c>
      <c r="P237" s="2" t="s">
        <v>51</v>
      </c>
      <c r="Q237" s="2">
        <f>COUNT(N231:N246)</f>
        <v>11</v>
      </c>
      <c r="S237" s="2">
        <f>-R241*(1/R241)*LOG10(1/R241)</f>
        <v>0.6020599913279624</v>
      </c>
    </row>
    <row r="238" spans="2:20" x14ac:dyDescent="0.3">
      <c r="C238" s="12">
        <f>C$37</f>
        <v>4</v>
      </c>
      <c r="N238" s="12">
        <f>N$37</f>
        <v>2</v>
      </c>
    </row>
    <row r="239" spans="2:20" x14ac:dyDescent="0.3">
      <c r="C239" s="12">
        <f>C$38</f>
        <v>1</v>
      </c>
      <c r="N239" s="12">
        <f>N$38</f>
        <v>4</v>
      </c>
    </row>
    <row r="240" spans="2:20" ht="16.2" thickBot="1" x14ac:dyDescent="0.35">
      <c r="C240" s="12">
        <f>C$39</f>
        <v>3</v>
      </c>
      <c r="F240" s="2" t="s">
        <v>63</v>
      </c>
      <c r="G240" s="2" t="s">
        <v>64</v>
      </c>
      <c r="I240" s="7" t="s">
        <v>53</v>
      </c>
      <c r="N240" s="12">
        <f>N$39</f>
        <v>3</v>
      </c>
      <c r="Q240" s="2" t="s">
        <v>63</v>
      </c>
      <c r="R240" s="2" t="s">
        <v>64</v>
      </c>
      <c r="T240" s="7" t="s">
        <v>53</v>
      </c>
    </row>
    <row r="241" spans="2:20" ht="16.2" thickBot="1" x14ac:dyDescent="0.35">
      <c r="C241" s="12">
        <f>C$40</f>
        <v>4</v>
      </c>
      <c r="F241" s="2">
        <f>H237-H236</f>
        <v>1.9187643635806606E-2</v>
      </c>
      <c r="G241" s="2">
        <f>COUNTIFS(F232:F235,"&gt;0")</f>
        <v>4</v>
      </c>
      <c r="I241" s="14">
        <f>F241/G241</f>
        <v>4.7969109089516515E-3</v>
      </c>
      <c r="N241" s="12">
        <f>N$40</f>
        <v>1</v>
      </c>
      <c r="Q241" s="2">
        <f>S237-S236</f>
        <v>1.9187643635806606E-2</v>
      </c>
      <c r="R241" s="2">
        <f>COUNTIFS(Q232:Q235,"&gt;0")</f>
        <v>4</v>
      </c>
      <c r="T241" s="14">
        <f>Q241/R241</f>
        <v>4.7969109089516515E-3</v>
      </c>
    </row>
    <row r="242" spans="2:20" x14ac:dyDescent="0.3">
      <c r="C242" s="12"/>
      <c r="N242" s="12"/>
    </row>
    <row r="243" spans="2:20" x14ac:dyDescent="0.3">
      <c r="C243" s="12"/>
      <c r="N243" s="12"/>
    </row>
    <row r="244" spans="2:20" x14ac:dyDescent="0.3">
      <c r="C244" s="12"/>
      <c r="N244" s="12"/>
    </row>
    <row r="245" spans="2:20" x14ac:dyDescent="0.3">
      <c r="C245" s="12"/>
      <c r="N245" s="12"/>
    </row>
    <row r="246" spans="2:20" ht="16.2" thickBot="1" x14ac:dyDescent="0.35">
      <c r="C246" s="13"/>
      <c r="N246" s="13"/>
    </row>
    <row r="248" spans="2:20" ht="16.2" thickBot="1" x14ac:dyDescent="0.35">
      <c r="B248" s="2" t="s">
        <v>59</v>
      </c>
      <c r="M248" s="2" t="s">
        <v>59</v>
      </c>
    </row>
    <row r="249" spans="2:20" x14ac:dyDescent="0.3">
      <c r="C249" s="11">
        <f>C$30</f>
        <v>3</v>
      </c>
      <c r="E249" s="2" t="s">
        <v>52</v>
      </c>
      <c r="N249" s="11">
        <f>N$30</f>
        <v>4</v>
      </c>
      <c r="P249" s="2" t="s">
        <v>52</v>
      </c>
    </row>
    <row r="250" spans="2:20" x14ac:dyDescent="0.3">
      <c r="C250" s="12">
        <f>C$31</f>
        <v>2</v>
      </c>
      <c r="E250" s="2">
        <v>1</v>
      </c>
      <c r="F250" s="2">
        <f>COUNTIF(C249:C264,E250)</f>
        <v>2</v>
      </c>
      <c r="G250" s="2">
        <f>F250/F255</f>
        <v>0.16666666666666666</v>
      </c>
      <c r="H250" s="2">
        <f>IFERROR(-G250*LOG10(G250),0)</f>
        <v>0.12969187506394059</v>
      </c>
      <c r="N250" s="12">
        <f>N$31</f>
        <v>4</v>
      </c>
      <c r="P250" s="2">
        <v>1</v>
      </c>
      <c r="Q250" s="2">
        <f>COUNTIF(N249:N264,P250)</f>
        <v>2</v>
      </c>
      <c r="R250" s="2">
        <f>Q250/Q255</f>
        <v>0.16666666666666666</v>
      </c>
      <c r="S250" s="2">
        <f>IFERROR(-R250*LOG10(R250),0)</f>
        <v>0.12969187506394059</v>
      </c>
    </row>
    <row r="251" spans="2:20" x14ac:dyDescent="0.3">
      <c r="C251" s="12">
        <f>C$32</f>
        <v>2</v>
      </c>
      <c r="E251" s="2">
        <v>2</v>
      </c>
      <c r="F251" s="2">
        <f>COUNTIF(C249:C264,E251)</f>
        <v>2</v>
      </c>
      <c r="G251" s="2">
        <f>F251/F255</f>
        <v>0.16666666666666666</v>
      </c>
      <c r="H251" s="2">
        <f>IFERROR(-G251*LOG10(G251),0)</f>
        <v>0.12969187506394059</v>
      </c>
      <c r="N251" s="12">
        <f>N$32</f>
        <v>3</v>
      </c>
      <c r="P251" s="2">
        <v>2</v>
      </c>
      <c r="Q251" s="2">
        <f>COUNTIF(N249:N264,P251)</f>
        <v>2</v>
      </c>
      <c r="R251" s="2">
        <f>Q251/Q255</f>
        <v>0.16666666666666666</v>
      </c>
      <c r="S251" s="2">
        <f>IFERROR(-R251*LOG10(R251),0)</f>
        <v>0.12969187506394059</v>
      </c>
    </row>
    <row r="252" spans="2:20" x14ac:dyDescent="0.3">
      <c r="C252" s="12">
        <f>C$33</f>
        <v>4</v>
      </c>
      <c r="E252" s="2">
        <v>3</v>
      </c>
      <c r="F252" s="2">
        <f>COUNTIF(C249:C264,E252)</f>
        <v>4</v>
      </c>
      <c r="G252" s="2">
        <f>F252/F255</f>
        <v>0.33333333333333331</v>
      </c>
      <c r="H252" s="2">
        <f>IFERROR(-G252*LOG10(G252),0)</f>
        <v>0.15904041823988746</v>
      </c>
      <c r="N252" s="12">
        <f>N$33</f>
        <v>3</v>
      </c>
      <c r="P252" s="2">
        <v>3</v>
      </c>
      <c r="Q252" s="2">
        <f>COUNTIF(N249:N264,P252)</f>
        <v>4</v>
      </c>
      <c r="R252" s="2">
        <f>Q252/Q255</f>
        <v>0.33333333333333331</v>
      </c>
      <c r="S252" s="2">
        <f>IFERROR(-R252*LOG10(R252),0)</f>
        <v>0.15904041823988746</v>
      </c>
    </row>
    <row r="253" spans="2:20" x14ac:dyDescent="0.3">
      <c r="C253" s="12">
        <f>C$34</f>
        <v>3</v>
      </c>
      <c r="E253" s="2">
        <v>4</v>
      </c>
      <c r="F253" s="2">
        <f>COUNTIF(C249:C264,E253)</f>
        <v>4</v>
      </c>
      <c r="G253" s="2">
        <f>F253/F255</f>
        <v>0.33333333333333331</v>
      </c>
      <c r="H253" s="2">
        <f>IFERROR(-G253*LOG10(G253),0)</f>
        <v>0.15904041823988746</v>
      </c>
      <c r="N253" s="12">
        <f>N$34</f>
        <v>2</v>
      </c>
      <c r="P253" s="2">
        <v>4</v>
      </c>
      <c r="Q253" s="2">
        <f>COUNTIF(N249:N264,P253)</f>
        <v>4</v>
      </c>
      <c r="R253" s="2">
        <f>Q253/Q255</f>
        <v>0.33333333333333331</v>
      </c>
      <c r="S253" s="2">
        <f>IFERROR(-R253*LOG10(R253),0)</f>
        <v>0.15904041823988746</v>
      </c>
    </row>
    <row r="254" spans="2:20" x14ac:dyDescent="0.3">
      <c r="C254" s="12">
        <f>C$35</f>
        <v>1</v>
      </c>
      <c r="H254" s="2">
        <f>SUM(H250:H253)</f>
        <v>0.57746458660765609</v>
      </c>
      <c r="N254" s="12">
        <f>N$35</f>
        <v>3</v>
      </c>
      <c r="S254" s="2">
        <f>SUM(S250:S253)</f>
        <v>0.57746458660765609</v>
      </c>
    </row>
    <row r="255" spans="2:20" x14ac:dyDescent="0.3">
      <c r="C255" s="12">
        <f>C$36</f>
        <v>3</v>
      </c>
      <c r="E255" s="2" t="s">
        <v>51</v>
      </c>
      <c r="F255" s="2">
        <f>COUNT(C249:C264)</f>
        <v>12</v>
      </c>
      <c r="H255" s="2">
        <f>-G259*(1/G259)*LOG10(1/G259)</f>
        <v>0.6020599913279624</v>
      </c>
      <c r="N255" s="12">
        <f>N$36</f>
        <v>1</v>
      </c>
      <c r="P255" s="2" t="s">
        <v>51</v>
      </c>
      <c r="Q255" s="2">
        <f>COUNT(N249:N264)</f>
        <v>12</v>
      </c>
      <c r="S255" s="2">
        <f>-R259*(1/R259)*LOG10(1/R259)</f>
        <v>0.6020599913279624</v>
      </c>
    </row>
    <row r="256" spans="2:20" x14ac:dyDescent="0.3">
      <c r="C256" s="12">
        <f>C$37</f>
        <v>4</v>
      </c>
      <c r="N256" s="12">
        <f>N$37</f>
        <v>2</v>
      </c>
    </row>
    <row r="257" spans="2:20" x14ac:dyDescent="0.3">
      <c r="C257" s="12">
        <f>C$38</f>
        <v>1</v>
      </c>
      <c r="N257" s="12">
        <f>N$38</f>
        <v>4</v>
      </c>
    </row>
    <row r="258" spans="2:20" ht="16.2" thickBot="1" x14ac:dyDescent="0.35">
      <c r="C258" s="12">
        <f>C$39</f>
        <v>3</v>
      </c>
      <c r="F258" s="2" t="s">
        <v>63</v>
      </c>
      <c r="G258" s="2" t="s">
        <v>64</v>
      </c>
      <c r="I258" s="7" t="s">
        <v>53</v>
      </c>
      <c r="N258" s="12">
        <f>N$39</f>
        <v>3</v>
      </c>
      <c r="Q258" s="2" t="s">
        <v>63</v>
      </c>
      <c r="R258" s="2" t="s">
        <v>64</v>
      </c>
      <c r="T258" s="7" t="s">
        <v>53</v>
      </c>
    </row>
    <row r="259" spans="2:20" ht="16.2" thickBot="1" x14ac:dyDescent="0.35">
      <c r="C259" s="12">
        <f>C$40</f>
        <v>4</v>
      </c>
      <c r="F259" s="2">
        <f>H255-H254</f>
        <v>2.4595404720306302E-2</v>
      </c>
      <c r="G259" s="2">
        <f>COUNTIFS(F250:F253,"&gt;0")</f>
        <v>4</v>
      </c>
      <c r="I259" s="14">
        <f>F259/G259</f>
        <v>6.1488511800765755E-3</v>
      </c>
      <c r="N259" s="12">
        <f>N$40</f>
        <v>1</v>
      </c>
      <c r="Q259" s="2">
        <f>S255-S254</f>
        <v>2.4595404720306302E-2</v>
      </c>
      <c r="R259" s="2">
        <f>COUNTIFS(Q250:Q253,"&gt;0")</f>
        <v>4</v>
      </c>
      <c r="T259" s="14">
        <f>Q259/R259</f>
        <v>6.1488511800765755E-3</v>
      </c>
    </row>
    <row r="260" spans="2:20" x14ac:dyDescent="0.3">
      <c r="C260" s="12">
        <f>C$41</f>
        <v>4</v>
      </c>
      <c r="N260" s="12">
        <f>N$41</f>
        <v>4</v>
      </c>
    </row>
    <row r="261" spans="2:20" x14ac:dyDescent="0.3">
      <c r="C261" s="12"/>
      <c r="N261" s="12"/>
    </row>
    <row r="262" spans="2:20" x14ac:dyDescent="0.3">
      <c r="C262" s="12"/>
      <c r="N262" s="12"/>
    </row>
    <row r="263" spans="2:20" x14ac:dyDescent="0.3">
      <c r="C263" s="12"/>
      <c r="N263" s="12"/>
    </row>
    <row r="264" spans="2:20" ht="16.2" thickBot="1" x14ac:dyDescent="0.35">
      <c r="C264" s="13"/>
      <c r="N264" s="13"/>
    </row>
    <row r="266" spans="2:20" ht="16.2" thickBot="1" x14ac:dyDescent="0.35">
      <c r="B266" s="2" t="s">
        <v>59</v>
      </c>
      <c r="M266" s="2" t="s">
        <v>59</v>
      </c>
    </row>
    <row r="267" spans="2:20" x14ac:dyDescent="0.3">
      <c r="C267" s="11">
        <f>C$30</f>
        <v>3</v>
      </c>
      <c r="E267" s="2" t="s">
        <v>52</v>
      </c>
      <c r="N267" s="11">
        <f>N$30</f>
        <v>4</v>
      </c>
      <c r="P267" s="2" t="s">
        <v>52</v>
      </c>
    </row>
    <row r="268" spans="2:20" x14ac:dyDescent="0.3">
      <c r="C268" s="12">
        <f>C$31</f>
        <v>2</v>
      </c>
      <c r="E268" s="2">
        <v>1</v>
      </c>
      <c r="F268" s="2">
        <f>COUNTIF(C267:C282,E268)</f>
        <v>2</v>
      </c>
      <c r="G268" s="2">
        <f>F268/F273</f>
        <v>0.15384615384615385</v>
      </c>
      <c r="H268" s="2">
        <f>IFERROR(-G268*LOG10(G268),0)</f>
        <v>0.1250635933296701</v>
      </c>
      <c r="N268" s="12">
        <f>N$31</f>
        <v>4</v>
      </c>
      <c r="P268" s="2">
        <v>1</v>
      </c>
      <c r="Q268" s="2">
        <f>COUNTIF(N267:N282,P268)</f>
        <v>3</v>
      </c>
      <c r="R268" s="2">
        <f>Q268/Q273</f>
        <v>0.23076923076923078</v>
      </c>
      <c r="S268" s="2">
        <f>IFERROR(-R268*LOG10(R268),0)</f>
        <v>0.14695894559704023</v>
      </c>
    </row>
    <row r="269" spans="2:20" x14ac:dyDescent="0.3">
      <c r="C269" s="12">
        <f>C$32</f>
        <v>2</v>
      </c>
      <c r="E269" s="2">
        <v>2</v>
      </c>
      <c r="F269" s="2">
        <f>COUNTIF(C267:C282,E269)</f>
        <v>3</v>
      </c>
      <c r="G269" s="2">
        <f>F269/F273</f>
        <v>0.23076923076923078</v>
      </c>
      <c r="H269" s="2">
        <f>IFERROR(-G269*LOG10(G269),0)</f>
        <v>0.14695894559704023</v>
      </c>
      <c r="N269" s="12">
        <f>N$32</f>
        <v>3</v>
      </c>
      <c r="P269" s="2">
        <v>2</v>
      </c>
      <c r="Q269" s="2">
        <f>COUNTIF(N267:N282,P269)</f>
        <v>2</v>
      </c>
      <c r="R269" s="2">
        <f>Q269/Q273</f>
        <v>0.15384615384615385</v>
      </c>
      <c r="S269" s="2">
        <f>IFERROR(-R269*LOG10(R269),0)</f>
        <v>0.1250635933296701</v>
      </c>
    </row>
    <row r="270" spans="2:20" x14ac:dyDescent="0.3">
      <c r="C270" s="12">
        <f>C$33</f>
        <v>4</v>
      </c>
      <c r="E270" s="2">
        <v>3</v>
      </c>
      <c r="F270" s="2">
        <f>COUNTIF(C267:C282,E270)</f>
        <v>4</v>
      </c>
      <c r="G270" s="2">
        <f>F270/F273</f>
        <v>0.30769230769230771</v>
      </c>
      <c r="H270" s="2">
        <f>IFERROR(-G270*LOG10(G270),0)</f>
        <v>0.15750257260888442</v>
      </c>
      <c r="N270" s="12">
        <f>N$33</f>
        <v>3</v>
      </c>
      <c r="P270" s="2">
        <v>3</v>
      </c>
      <c r="Q270" s="2">
        <f>COUNTIF(N267:N282,P270)</f>
        <v>4</v>
      </c>
      <c r="R270" s="2">
        <f>Q270/Q273</f>
        <v>0.30769230769230771</v>
      </c>
      <c r="S270" s="2">
        <f>IFERROR(-R270*LOG10(R270),0)</f>
        <v>0.15750257260888442</v>
      </c>
    </row>
    <row r="271" spans="2:20" x14ac:dyDescent="0.3">
      <c r="C271" s="12">
        <f>C$34</f>
        <v>3</v>
      </c>
      <c r="E271" s="2">
        <v>4</v>
      </c>
      <c r="F271" s="2">
        <f>COUNTIF(C267:C282,E271)</f>
        <v>4</v>
      </c>
      <c r="G271" s="2">
        <f>F271/F273</f>
        <v>0.30769230769230771</v>
      </c>
      <c r="H271" s="2">
        <f>IFERROR(-G271*LOG10(G271),0)</f>
        <v>0.15750257260888442</v>
      </c>
      <c r="N271" s="12">
        <f>N$34</f>
        <v>2</v>
      </c>
      <c r="P271" s="2">
        <v>4</v>
      </c>
      <c r="Q271" s="2">
        <f>COUNTIF(N267:N282,P271)</f>
        <v>4</v>
      </c>
      <c r="R271" s="2">
        <f>Q271/Q273</f>
        <v>0.30769230769230771</v>
      </c>
      <c r="S271" s="2">
        <f>IFERROR(-R271*LOG10(R271),0)</f>
        <v>0.15750257260888442</v>
      </c>
    </row>
    <row r="272" spans="2:20" x14ac:dyDescent="0.3">
      <c r="C272" s="12">
        <f>C$35</f>
        <v>1</v>
      </c>
      <c r="H272" s="2">
        <f>SUM(H268:H271)</f>
        <v>0.58702768414447926</v>
      </c>
      <c r="N272" s="12">
        <f>N$35</f>
        <v>3</v>
      </c>
      <c r="S272" s="2">
        <f>SUM(S268:S271)</f>
        <v>0.58702768414447926</v>
      </c>
    </row>
    <row r="273" spans="2:20" x14ac:dyDescent="0.3">
      <c r="C273" s="12">
        <f>C$36</f>
        <v>3</v>
      </c>
      <c r="E273" s="2" t="s">
        <v>51</v>
      </c>
      <c r="F273" s="2">
        <f>COUNT(C267:C282)</f>
        <v>13</v>
      </c>
      <c r="H273" s="2">
        <f>-G277*(1/G277)*LOG10(1/G277)</f>
        <v>0.6020599913279624</v>
      </c>
      <c r="N273" s="12">
        <f>N$36</f>
        <v>1</v>
      </c>
      <c r="P273" s="2" t="s">
        <v>51</v>
      </c>
      <c r="Q273" s="2">
        <f>COUNT(N267:N282)</f>
        <v>13</v>
      </c>
      <c r="S273" s="2">
        <f>-R277*(1/R277)*LOG10(1/R277)</f>
        <v>0.6020599913279624</v>
      </c>
    </row>
    <row r="274" spans="2:20" x14ac:dyDescent="0.3">
      <c r="C274" s="12">
        <f>C$37</f>
        <v>4</v>
      </c>
      <c r="N274" s="12">
        <f>N$37</f>
        <v>2</v>
      </c>
    </row>
    <row r="275" spans="2:20" x14ac:dyDescent="0.3">
      <c r="C275" s="12">
        <f>C$38</f>
        <v>1</v>
      </c>
      <c r="N275" s="12">
        <f>N$38</f>
        <v>4</v>
      </c>
    </row>
    <row r="276" spans="2:20" ht="16.2" thickBot="1" x14ac:dyDescent="0.35">
      <c r="C276" s="12">
        <f>C$39</f>
        <v>3</v>
      </c>
      <c r="F276" s="2" t="s">
        <v>63</v>
      </c>
      <c r="G276" s="2" t="s">
        <v>64</v>
      </c>
      <c r="I276" s="7" t="s">
        <v>53</v>
      </c>
      <c r="N276" s="12">
        <f>N$39</f>
        <v>3</v>
      </c>
      <c r="Q276" s="2" t="s">
        <v>63</v>
      </c>
      <c r="R276" s="2" t="s">
        <v>64</v>
      </c>
      <c r="T276" s="7" t="s">
        <v>53</v>
      </c>
    </row>
    <row r="277" spans="2:20" ht="16.2" thickBot="1" x14ac:dyDescent="0.35">
      <c r="C277" s="12">
        <f>C$40</f>
        <v>4</v>
      </c>
      <c r="F277" s="2">
        <f>H273-H272</f>
        <v>1.503230718348314E-2</v>
      </c>
      <c r="G277" s="2">
        <f>COUNTIFS(F268:F271,"&gt;0")</f>
        <v>4</v>
      </c>
      <c r="I277" s="14">
        <f>F277/G277</f>
        <v>3.758076795870785E-3</v>
      </c>
      <c r="N277" s="12">
        <f>N$40</f>
        <v>1</v>
      </c>
      <c r="Q277" s="2">
        <f>S273-S272</f>
        <v>1.503230718348314E-2</v>
      </c>
      <c r="R277" s="2">
        <f>COUNTIFS(Q268:Q271,"&gt;0")</f>
        <v>4</v>
      </c>
      <c r="T277" s="14">
        <f>Q277/R277</f>
        <v>3.758076795870785E-3</v>
      </c>
    </row>
    <row r="278" spans="2:20" x14ac:dyDescent="0.3">
      <c r="C278" s="12">
        <f>C$41</f>
        <v>4</v>
      </c>
      <c r="N278" s="12">
        <f>N$41</f>
        <v>4</v>
      </c>
    </row>
    <row r="279" spans="2:20" x14ac:dyDescent="0.3">
      <c r="C279" s="12">
        <f>C$42</f>
        <v>2</v>
      </c>
      <c r="N279" s="12">
        <f>N$42</f>
        <v>1</v>
      </c>
    </row>
    <row r="280" spans="2:20" x14ac:dyDescent="0.3">
      <c r="C280" s="12"/>
      <c r="N280" s="12"/>
    </row>
    <row r="281" spans="2:20" x14ac:dyDescent="0.3">
      <c r="C281" s="12"/>
      <c r="N281" s="12"/>
    </row>
    <row r="282" spans="2:20" ht="16.2" thickBot="1" x14ac:dyDescent="0.35">
      <c r="C282" s="13"/>
      <c r="N282" s="13"/>
    </row>
    <row r="284" spans="2:20" ht="16.2" thickBot="1" x14ac:dyDescent="0.35">
      <c r="B284" s="2" t="s">
        <v>59</v>
      </c>
      <c r="M284" s="2" t="s">
        <v>59</v>
      </c>
    </row>
    <row r="285" spans="2:20" x14ac:dyDescent="0.3">
      <c r="C285" s="11">
        <f>C$30</f>
        <v>3</v>
      </c>
      <c r="E285" s="2" t="s">
        <v>52</v>
      </c>
      <c r="N285" s="11">
        <f>N$30</f>
        <v>4</v>
      </c>
      <c r="P285" s="2" t="s">
        <v>52</v>
      </c>
    </row>
    <row r="286" spans="2:20" x14ac:dyDescent="0.3">
      <c r="C286" s="12">
        <f>C$31</f>
        <v>2</v>
      </c>
      <c r="E286" s="2">
        <v>1</v>
      </c>
      <c r="F286" s="2">
        <f>COUNTIF(C285:C300,E286)</f>
        <v>3</v>
      </c>
      <c r="G286" s="2">
        <f>F286/F291</f>
        <v>0.21428571428571427</v>
      </c>
      <c r="H286" s="2">
        <f>IFERROR(-G286*LOG10(G286),0)</f>
        <v>0.14335859591969477</v>
      </c>
      <c r="N286" s="12">
        <f>N$31</f>
        <v>4</v>
      </c>
      <c r="P286" s="2">
        <v>1</v>
      </c>
      <c r="Q286" s="2">
        <f>COUNTIF(N285:N300,P286)</f>
        <v>3</v>
      </c>
      <c r="R286" s="2">
        <f>Q286/Q291</f>
        <v>0.21428571428571427</v>
      </c>
      <c r="S286" s="2">
        <f>IFERROR(-R286*LOG10(R286),0)</f>
        <v>0.14335859591969477</v>
      </c>
    </row>
    <row r="287" spans="2:20" x14ac:dyDescent="0.3">
      <c r="C287" s="12">
        <f>C$32</f>
        <v>2</v>
      </c>
      <c r="E287" s="2">
        <v>2</v>
      </c>
      <c r="F287" s="2">
        <f>COUNTIF(C285:C300,E287)</f>
        <v>3</v>
      </c>
      <c r="G287" s="2">
        <f>F287/F291</f>
        <v>0.21428571428571427</v>
      </c>
      <c r="H287" s="2">
        <f>IFERROR(-G287*LOG10(G287),0)</f>
        <v>0.14335859591969477</v>
      </c>
      <c r="N287" s="12">
        <f>N$32</f>
        <v>3</v>
      </c>
      <c r="P287" s="2">
        <v>2</v>
      </c>
      <c r="Q287" s="2">
        <f>COUNTIF(N285:N300,P287)</f>
        <v>3</v>
      </c>
      <c r="R287" s="2">
        <f>Q287/Q291</f>
        <v>0.21428571428571427</v>
      </c>
      <c r="S287" s="2">
        <f>IFERROR(-R287*LOG10(R287),0)</f>
        <v>0.14335859591969477</v>
      </c>
    </row>
    <row r="288" spans="2:20" x14ac:dyDescent="0.3">
      <c r="C288" s="12">
        <f>C$33</f>
        <v>4</v>
      </c>
      <c r="E288" s="2">
        <v>3</v>
      </c>
      <c r="F288" s="2">
        <f>COUNTIF(C285:C300,E288)</f>
        <v>4</v>
      </c>
      <c r="G288" s="2">
        <f>F288/F291</f>
        <v>0.2857142857142857</v>
      </c>
      <c r="H288" s="2">
        <f>IFERROR(-G288*LOG10(G288),0)</f>
        <v>0.15544801267150732</v>
      </c>
      <c r="N288" s="12">
        <f>N$33</f>
        <v>3</v>
      </c>
      <c r="P288" s="2">
        <v>3</v>
      </c>
      <c r="Q288" s="2">
        <f>COUNTIF(N285:N300,P288)</f>
        <v>4</v>
      </c>
      <c r="R288" s="2">
        <f>Q288/Q291</f>
        <v>0.2857142857142857</v>
      </c>
      <c r="S288" s="2">
        <f>IFERROR(-R288*LOG10(R288),0)</f>
        <v>0.15544801267150732</v>
      </c>
    </row>
    <row r="289" spans="2:20" x14ac:dyDescent="0.3">
      <c r="C289" s="12">
        <f>C$34</f>
        <v>3</v>
      </c>
      <c r="E289" s="2">
        <v>4</v>
      </c>
      <c r="F289" s="2">
        <f>COUNTIF(C285:C300,E289)</f>
        <v>4</v>
      </c>
      <c r="G289" s="2">
        <f>F289/F291</f>
        <v>0.2857142857142857</v>
      </c>
      <c r="H289" s="2">
        <f>IFERROR(-G289*LOG10(G289),0)</f>
        <v>0.15544801267150732</v>
      </c>
      <c r="N289" s="12">
        <f>N$34</f>
        <v>2</v>
      </c>
      <c r="P289" s="2">
        <v>4</v>
      </c>
      <c r="Q289" s="2">
        <f>COUNTIF(N285:N300,P289)</f>
        <v>4</v>
      </c>
      <c r="R289" s="2">
        <f>Q289/Q291</f>
        <v>0.2857142857142857</v>
      </c>
      <c r="S289" s="2">
        <f>IFERROR(-R289*LOG10(R289),0)</f>
        <v>0.15544801267150732</v>
      </c>
    </row>
    <row r="290" spans="2:20" x14ac:dyDescent="0.3">
      <c r="C290" s="12">
        <f>C$35</f>
        <v>1</v>
      </c>
      <c r="H290" s="2">
        <f>SUM(H286:H289)</f>
        <v>0.59761321718240423</v>
      </c>
      <c r="N290" s="12">
        <f>N$35</f>
        <v>3</v>
      </c>
      <c r="S290" s="2">
        <f>SUM(S286:S289)</f>
        <v>0.59761321718240423</v>
      </c>
    </row>
    <row r="291" spans="2:20" x14ac:dyDescent="0.3">
      <c r="C291" s="12">
        <f>C$36</f>
        <v>3</v>
      </c>
      <c r="E291" s="2" t="s">
        <v>51</v>
      </c>
      <c r="F291" s="2">
        <f>COUNT(C285:C300)</f>
        <v>14</v>
      </c>
      <c r="H291" s="2">
        <f>-G295*(1/G295)*LOG10(1/G295)</f>
        <v>0.6020599913279624</v>
      </c>
      <c r="N291" s="12">
        <f>N$36</f>
        <v>1</v>
      </c>
      <c r="P291" s="2" t="s">
        <v>51</v>
      </c>
      <c r="Q291" s="2">
        <f>COUNT(N285:N300)</f>
        <v>14</v>
      </c>
      <c r="S291" s="2">
        <f>-R295*(1/R295)*LOG10(1/R295)</f>
        <v>0.6020599913279624</v>
      </c>
    </row>
    <row r="292" spans="2:20" x14ac:dyDescent="0.3">
      <c r="C292" s="12">
        <f>C$37</f>
        <v>4</v>
      </c>
      <c r="N292" s="12">
        <f>N$37</f>
        <v>2</v>
      </c>
    </row>
    <row r="293" spans="2:20" x14ac:dyDescent="0.3">
      <c r="C293" s="12">
        <f>C$38</f>
        <v>1</v>
      </c>
      <c r="N293" s="12">
        <f>N$38</f>
        <v>4</v>
      </c>
    </row>
    <row r="294" spans="2:20" ht="16.2" thickBot="1" x14ac:dyDescent="0.35">
      <c r="C294" s="12">
        <f>C$39</f>
        <v>3</v>
      </c>
      <c r="F294" s="2" t="s">
        <v>63</v>
      </c>
      <c r="G294" s="2" t="s">
        <v>64</v>
      </c>
      <c r="I294" s="7" t="s">
        <v>53</v>
      </c>
      <c r="N294" s="12">
        <f>N$39</f>
        <v>3</v>
      </c>
      <c r="Q294" s="2" t="s">
        <v>63</v>
      </c>
      <c r="R294" s="2" t="s">
        <v>64</v>
      </c>
      <c r="T294" s="7" t="s">
        <v>53</v>
      </c>
    </row>
    <row r="295" spans="2:20" ht="16.2" thickBot="1" x14ac:dyDescent="0.35">
      <c r="C295" s="12">
        <f>C$40</f>
        <v>4</v>
      </c>
      <c r="F295" s="2">
        <f>H291-H290</f>
        <v>4.4467741455581633E-3</v>
      </c>
      <c r="G295" s="2">
        <f>COUNTIFS(F286:F289,"&gt;0")</f>
        <v>4</v>
      </c>
      <c r="I295" s="14">
        <f>F295/G295</f>
        <v>1.1116935363895408E-3</v>
      </c>
      <c r="N295" s="12">
        <f>N$40</f>
        <v>1</v>
      </c>
      <c r="Q295" s="2">
        <f>S291-S290</f>
        <v>4.4467741455581633E-3</v>
      </c>
      <c r="R295" s="2">
        <f>COUNTIFS(Q286:Q289,"&gt;0")</f>
        <v>4</v>
      </c>
      <c r="T295" s="14">
        <f>Q295/R295</f>
        <v>1.1116935363895408E-3</v>
      </c>
    </row>
    <row r="296" spans="2:20" x14ac:dyDescent="0.3">
      <c r="C296" s="12">
        <f>C$41</f>
        <v>4</v>
      </c>
      <c r="N296" s="12">
        <f>N$41</f>
        <v>4</v>
      </c>
    </row>
    <row r="297" spans="2:20" x14ac:dyDescent="0.3">
      <c r="C297" s="12">
        <f>C$42</f>
        <v>2</v>
      </c>
      <c r="N297" s="12">
        <f>N$42</f>
        <v>1</v>
      </c>
    </row>
    <row r="298" spans="2:20" x14ac:dyDescent="0.3">
      <c r="C298" s="12">
        <f>C$43</f>
        <v>1</v>
      </c>
      <c r="N298" s="12">
        <f>N$43</f>
        <v>2</v>
      </c>
    </row>
    <row r="299" spans="2:20" x14ac:dyDescent="0.3">
      <c r="C299" s="12"/>
      <c r="N299" s="12"/>
    </row>
    <row r="300" spans="2:20" ht="16.2" thickBot="1" x14ac:dyDescent="0.35">
      <c r="C300" s="13"/>
      <c r="N300" s="13"/>
    </row>
    <row r="302" spans="2:20" ht="16.2" thickBot="1" x14ac:dyDescent="0.35">
      <c r="B302" s="2" t="s">
        <v>59</v>
      </c>
      <c r="M302" s="2" t="s">
        <v>59</v>
      </c>
    </row>
    <row r="303" spans="2:20" x14ac:dyDescent="0.3">
      <c r="C303" s="11">
        <f>C$30</f>
        <v>3</v>
      </c>
      <c r="E303" s="2" t="s">
        <v>52</v>
      </c>
      <c r="N303" s="11">
        <f>N$30</f>
        <v>4</v>
      </c>
      <c r="P303" s="2" t="s">
        <v>52</v>
      </c>
    </row>
    <row r="304" spans="2:20" x14ac:dyDescent="0.3">
      <c r="C304" s="12">
        <f>C$31</f>
        <v>2</v>
      </c>
      <c r="E304" s="2">
        <v>1</v>
      </c>
      <c r="F304" s="2">
        <f>COUNTIF(C303:C318,E304)</f>
        <v>3</v>
      </c>
      <c r="G304" s="2">
        <f>F304/F309</f>
        <v>0.2</v>
      </c>
      <c r="H304" s="2">
        <f>IFERROR(-G304*LOG10(G304),0)</f>
        <v>0.13979400086720375</v>
      </c>
      <c r="N304" s="12">
        <f>N$31</f>
        <v>4</v>
      </c>
      <c r="P304" s="2">
        <v>1</v>
      </c>
      <c r="Q304" s="2">
        <f>COUNTIF(N303:N318,P304)</f>
        <v>3</v>
      </c>
      <c r="R304" s="2">
        <f>Q304/Q309</f>
        <v>0.2</v>
      </c>
      <c r="S304" s="2">
        <f>IFERROR(-R304*LOG10(R304),0)</f>
        <v>0.13979400086720375</v>
      </c>
    </row>
    <row r="305" spans="2:20" x14ac:dyDescent="0.3">
      <c r="C305" s="12">
        <f>C$32</f>
        <v>2</v>
      </c>
      <c r="E305" s="2">
        <v>2</v>
      </c>
      <c r="F305" s="2">
        <f>COUNTIF(C303:C318,E305)</f>
        <v>4</v>
      </c>
      <c r="G305" s="2">
        <f>F305/F309</f>
        <v>0.26666666666666666</v>
      </c>
      <c r="H305" s="2">
        <f>IFERROR(-G305*LOG10(G305),0)</f>
        <v>0.15307500472739169</v>
      </c>
      <c r="N305" s="12">
        <f>N$32</f>
        <v>3</v>
      </c>
      <c r="P305" s="2">
        <v>2</v>
      </c>
      <c r="Q305" s="2">
        <f>COUNTIF(N303:N318,P305)</f>
        <v>4</v>
      </c>
      <c r="R305" s="2">
        <f>Q305/Q309</f>
        <v>0.26666666666666666</v>
      </c>
      <c r="S305" s="2">
        <f>IFERROR(-R305*LOG10(R305),0)</f>
        <v>0.15307500472739169</v>
      </c>
    </row>
    <row r="306" spans="2:20" x14ac:dyDescent="0.3">
      <c r="C306" s="12">
        <f>C$33</f>
        <v>4</v>
      </c>
      <c r="E306" s="2">
        <v>3</v>
      </c>
      <c r="F306" s="2">
        <f>COUNTIF(C303:C318,E306)</f>
        <v>4</v>
      </c>
      <c r="G306" s="2">
        <f>F306/F309</f>
        <v>0.26666666666666666</v>
      </c>
      <c r="H306" s="2">
        <f>IFERROR(-G306*LOG10(G306),0)</f>
        <v>0.15307500472739169</v>
      </c>
      <c r="N306" s="12">
        <f>N$33</f>
        <v>3</v>
      </c>
      <c r="P306" s="2">
        <v>3</v>
      </c>
      <c r="Q306" s="2">
        <f>COUNTIF(N303:N318,P306)</f>
        <v>4</v>
      </c>
      <c r="R306" s="2">
        <f>Q306/Q309</f>
        <v>0.26666666666666666</v>
      </c>
      <c r="S306" s="2">
        <f>IFERROR(-R306*LOG10(R306),0)</f>
        <v>0.15307500472739169</v>
      </c>
    </row>
    <row r="307" spans="2:20" x14ac:dyDescent="0.3">
      <c r="C307" s="12">
        <f>C$34</f>
        <v>3</v>
      </c>
      <c r="E307" s="2">
        <v>4</v>
      </c>
      <c r="F307" s="2">
        <f>COUNTIF(C303:C318,E307)</f>
        <v>4</v>
      </c>
      <c r="G307" s="2">
        <f>F307/F309</f>
        <v>0.26666666666666666</v>
      </c>
      <c r="H307" s="2">
        <f>IFERROR(-G307*LOG10(G307),0)</f>
        <v>0.15307500472739169</v>
      </c>
      <c r="N307" s="12">
        <f>N$34</f>
        <v>2</v>
      </c>
      <c r="P307" s="2">
        <v>4</v>
      </c>
      <c r="Q307" s="2">
        <f>COUNTIF(N303:N318,P307)</f>
        <v>4</v>
      </c>
      <c r="R307" s="2">
        <f>Q307/Q309</f>
        <v>0.26666666666666666</v>
      </c>
      <c r="S307" s="2">
        <f>IFERROR(-R307*LOG10(R307),0)</f>
        <v>0.15307500472739169</v>
      </c>
    </row>
    <row r="308" spans="2:20" x14ac:dyDescent="0.3">
      <c r="C308" s="12">
        <f>C$35</f>
        <v>1</v>
      </c>
      <c r="H308" s="2">
        <f>SUM(H304:H307)</f>
        <v>0.59901901504937882</v>
      </c>
      <c r="N308" s="12">
        <f>N$35</f>
        <v>3</v>
      </c>
      <c r="S308" s="2">
        <f>SUM(S304:S307)</f>
        <v>0.59901901504937882</v>
      </c>
    </row>
    <row r="309" spans="2:20" x14ac:dyDescent="0.3">
      <c r="C309" s="12">
        <f>C$36</f>
        <v>3</v>
      </c>
      <c r="E309" s="2" t="s">
        <v>51</v>
      </c>
      <c r="F309" s="2">
        <f>COUNT(C303:C318)</f>
        <v>15</v>
      </c>
      <c r="H309" s="2">
        <f>-G313*(1/G313)*LOG10(1/G313)</f>
        <v>0.6020599913279624</v>
      </c>
      <c r="N309" s="12">
        <f>N$36</f>
        <v>1</v>
      </c>
      <c r="P309" s="2" t="s">
        <v>51</v>
      </c>
      <c r="Q309" s="2">
        <f>COUNT(N303:N318)</f>
        <v>15</v>
      </c>
      <c r="S309" s="2">
        <f>-R313*(1/R313)*LOG10(1/R313)</f>
        <v>0.6020599913279624</v>
      </c>
    </row>
    <row r="310" spans="2:20" x14ac:dyDescent="0.3">
      <c r="C310" s="12">
        <f>C$37</f>
        <v>4</v>
      </c>
      <c r="N310" s="12">
        <f>N$37</f>
        <v>2</v>
      </c>
    </row>
    <row r="311" spans="2:20" x14ac:dyDescent="0.3">
      <c r="C311" s="12">
        <f>C$38</f>
        <v>1</v>
      </c>
      <c r="N311" s="12">
        <f>N$38</f>
        <v>4</v>
      </c>
    </row>
    <row r="312" spans="2:20" ht="16.2" thickBot="1" x14ac:dyDescent="0.35">
      <c r="C312" s="12">
        <f>C$39</f>
        <v>3</v>
      </c>
      <c r="F312" s="2" t="s">
        <v>63</v>
      </c>
      <c r="G312" s="2" t="s">
        <v>64</v>
      </c>
      <c r="I312" s="7" t="s">
        <v>53</v>
      </c>
      <c r="N312" s="12">
        <f>N$39</f>
        <v>3</v>
      </c>
      <c r="Q312" s="2" t="s">
        <v>63</v>
      </c>
      <c r="R312" s="2" t="s">
        <v>64</v>
      </c>
      <c r="T312" s="7" t="s">
        <v>53</v>
      </c>
    </row>
    <row r="313" spans="2:20" ht="16.2" thickBot="1" x14ac:dyDescent="0.35">
      <c r="C313" s="12">
        <f>C$40</f>
        <v>4</v>
      </c>
      <c r="F313" s="2">
        <f>H309-H308</f>
        <v>3.0409762785835737E-3</v>
      </c>
      <c r="G313" s="2">
        <f>COUNTIFS(F304:F307,"&gt;0")</f>
        <v>4</v>
      </c>
      <c r="I313" s="14">
        <f>F313/G313</f>
        <v>7.6024406964589342E-4</v>
      </c>
      <c r="N313" s="12">
        <f>N$40</f>
        <v>1</v>
      </c>
      <c r="Q313" s="2">
        <f>S309-S308</f>
        <v>3.0409762785835737E-3</v>
      </c>
      <c r="R313" s="2">
        <f>COUNTIFS(Q304:Q307,"&gt;0")</f>
        <v>4</v>
      </c>
      <c r="T313" s="14">
        <f>Q313/R313</f>
        <v>7.6024406964589342E-4</v>
      </c>
    </row>
    <row r="314" spans="2:20" x14ac:dyDescent="0.3">
      <c r="C314" s="12">
        <f>C$41</f>
        <v>4</v>
      </c>
      <c r="N314" s="12">
        <f>N$41</f>
        <v>4</v>
      </c>
    </row>
    <row r="315" spans="2:20" x14ac:dyDescent="0.3">
      <c r="C315" s="12">
        <f>C$42</f>
        <v>2</v>
      </c>
      <c r="N315" s="12">
        <f>N$42</f>
        <v>1</v>
      </c>
    </row>
    <row r="316" spans="2:20" x14ac:dyDescent="0.3">
      <c r="C316" s="12">
        <f>C$43</f>
        <v>1</v>
      </c>
      <c r="N316" s="12">
        <f>N$43</f>
        <v>2</v>
      </c>
    </row>
    <row r="317" spans="2:20" x14ac:dyDescent="0.3">
      <c r="C317" s="12">
        <f>C$44</f>
        <v>2</v>
      </c>
      <c r="N317" s="12">
        <f>N$44</f>
        <v>2</v>
      </c>
    </row>
    <row r="318" spans="2:20" ht="16.2" thickBot="1" x14ac:dyDescent="0.35">
      <c r="C318" s="13"/>
      <c r="N318" s="13"/>
    </row>
    <row r="320" spans="2:20" ht="16.2" thickBot="1" x14ac:dyDescent="0.35">
      <c r="B320" s="2" t="s">
        <v>59</v>
      </c>
      <c r="M320" s="2" t="s">
        <v>59</v>
      </c>
    </row>
    <row r="321" spans="3:20" x14ac:dyDescent="0.3">
      <c r="C321" s="11">
        <f>C$30</f>
        <v>3</v>
      </c>
      <c r="E321" s="2" t="s">
        <v>52</v>
      </c>
      <c r="N321" s="11">
        <f>N$30</f>
        <v>4</v>
      </c>
      <c r="P321" s="2" t="s">
        <v>52</v>
      </c>
    </row>
    <row r="322" spans="3:20" x14ac:dyDescent="0.3">
      <c r="C322" s="12">
        <f>C$31</f>
        <v>2</v>
      </c>
      <c r="E322" s="2">
        <v>1</v>
      </c>
      <c r="F322" s="2">
        <f>COUNTIF(C321:C336,E322)</f>
        <v>4</v>
      </c>
      <c r="G322" s="2">
        <f>F322/F327</f>
        <v>0.25</v>
      </c>
      <c r="H322" s="2">
        <f>IFERROR(-G322*LOG10(G322),0)</f>
        <v>0.1505149978319906</v>
      </c>
      <c r="N322" s="12">
        <f>N$31</f>
        <v>4</v>
      </c>
      <c r="P322" s="2">
        <v>1</v>
      </c>
      <c r="Q322" s="2">
        <f>COUNTIF(N321:N336,P322)</f>
        <v>4</v>
      </c>
      <c r="R322" s="2">
        <f>Q322/Q327</f>
        <v>0.25</v>
      </c>
      <c r="S322" s="2">
        <f>IFERROR(-R322*LOG10(R322),0)</f>
        <v>0.1505149978319906</v>
      </c>
    </row>
    <row r="323" spans="3:20" x14ac:dyDescent="0.3">
      <c r="C323" s="12">
        <f>C$32</f>
        <v>2</v>
      </c>
      <c r="E323" s="2">
        <v>2</v>
      </c>
      <c r="F323" s="2">
        <f>COUNTIF(C321:C336,E323)</f>
        <v>4</v>
      </c>
      <c r="G323" s="2">
        <f>F323/F327</f>
        <v>0.25</v>
      </c>
      <c r="H323" s="2">
        <f>IFERROR(-G323*LOG10(G323),0)</f>
        <v>0.1505149978319906</v>
      </c>
      <c r="N323" s="12">
        <f>N$32</f>
        <v>3</v>
      </c>
      <c r="P323" s="2">
        <v>2</v>
      </c>
      <c r="Q323" s="2">
        <f>COUNTIF(N321:N336,P323)</f>
        <v>4</v>
      </c>
      <c r="R323" s="2">
        <f>Q323/Q327</f>
        <v>0.25</v>
      </c>
      <c r="S323" s="2">
        <f>IFERROR(-R323*LOG10(R323),0)</f>
        <v>0.1505149978319906</v>
      </c>
    </row>
    <row r="324" spans="3:20" x14ac:dyDescent="0.3">
      <c r="C324" s="12">
        <f>C$33</f>
        <v>4</v>
      </c>
      <c r="E324" s="2">
        <v>3</v>
      </c>
      <c r="F324" s="2">
        <f>COUNTIF(C321:C336,E324)</f>
        <v>4</v>
      </c>
      <c r="G324" s="2">
        <f>F324/F327</f>
        <v>0.25</v>
      </c>
      <c r="H324" s="2">
        <f>IFERROR(-G324*LOG10(G324),0)</f>
        <v>0.1505149978319906</v>
      </c>
      <c r="N324" s="12">
        <f>N$33</f>
        <v>3</v>
      </c>
      <c r="P324" s="2">
        <v>3</v>
      </c>
      <c r="Q324" s="2">
        <f>COUNTIF(N321:N336,P324)</f>
        <v>4</v>
      </c>
      <c r="R324" s="2">
        <f>Q324/Q327</f>
        <v>0.25</v>
      </c>
      <c r="S324" s="2">
        <f>IFERROR(-R324*LOG10(R324),0)</f>
        <v>0.1505149978319906</v>
      </c>
    </row>
    <row r="325" spans="3:20" x14ac:dyDescent="0.3">
      <c r="C325" s="12">
        <f>C$34</f>
        <v>3</v>
      </c>
      <c r="E325" s="2">
        <v>4</v>
      </c>
      <c r="F325" s="2">
        <f>COUNTIF(C321:C336,E325)</f>
        <v>4</v>
      </c>
      <c r="G325" s="2">
        <f>F325/F327</f>
        <v>0.25</v>
      </c>
      <c r="H325" s="2">
        <f>IFERROR(-G325*LOG10(G325),0)</f>
        <v>0.1505149978319906</v>
      </c>
      <c r="N325" s="12">
        <f>N$34</f>
        <v>2</v>
      </c>
      <c r="P325" s="2">
        <v>4</v>
      </c>
      <c r="Q325" s="2">
        <f>COUNTIF(N321:N336,P325)</f>
        <v>4</v>
      </c>
      <c r="R325" s="2">
        <f>Q325/Q327</f>
        <v>0.25</v>
      </c>
      <c r="S325" s="2">
        <f>IFERROR(-R325*LOG10(R325),0)</f>
        <v>0.1505149978319906</v>
      </c>
    </row>
    <row r="326" spans="3:20" x14ac:dyDescent="0.3">
      <c r="C326" s="12">
        <f>C$35</f>
        <v>1</v>
      </c>
      <c r="H326" s="2">
        <f>SUM(H322:H325)</f>
        <v>0.6020599913279624</v>
      </c>
      <c r="N326" s="12">
        <f>N$35</f>
        <v>3</v>
      </c>
      <c r="S326" s="2">
        <f>SUM(S322:S325)</f>
        <v>0.6020599913279624</v>
      </c>
    </row>
    <row r="327" spans="3:20" x14ac:dyDescent="0.3">
      <c r="C327" s="12">
        <f>C$36</f>
        <v>3</v>
      </c>
      <c r="E327" s="2" t="s">
        <v>51</v>
      </c>
      <c r="F327" s="2">
        <f>COUNT(C321:C336)</f>
        <v>16</v>
      </c>
      <c r="H327" s="2">
        <f>-G331*(1/G331)*LOG10(1/G331)</f>
        <v>0.6020599913279624</v>
      </c>
      <c r="N327" s="12">
        <f>N$36</f>
        <v>1</v>
      </c>
      <c r="P327" s="2" t="s">
        <v>51</v>
      </c>
      <c r="Q327" s="2">
        <f>COUNT(N321:N336)</f>
        <v>16</v>
      </c>
      <c r="S327" s="2">
        <f>-R331*(1/R331)*LOG10(1/R331)</f>
        <v>0.6020599913279624</v>
      </c>
    </row>
    <row r="328" spans="3:20" x14ac:dyDescent="0.3">
      <c r="C328" s="12">
        <f>C$37</f>
        <v>4</v>
      </c>
      <c r="N328" s="12">
        <f>N$37</f>
        <v>2</v>
      </c>
    </row>
    <row r="329" spans="3:20" x14ac:dyDescent="0.3">
      <c r="C329" s="12">
        <f>C$38</f>
        <v>1</v>
      </c>
      <c r="N329" s="12">
        <f>N$38</f>
        <v>4</v>
      </c>
    </row>
    <row r="330" spans="3:20" ht="16.2" thickBot="1" x14ac:dyDescent="0.35">
      <c r="C330" s="12">
        <f>C$39</f>
        <v>3</v>
      </c>
      <c r="F330" s="2" t="s">
        <v>63</v>
      </c>
      <c r="G330" s="2" t="s">
        <v>64</v>
      </c>
      <c r="I330" s="7" t="s">
        <v>53</v>
      </c>
      <c r="N330" s="12">
        <f>N$39</f>
        <v>3</v>
      </c>
      <c r="Q330" s="2" t="s">
        <v>63</v>
      </c>
      <c r="R330" s="2" t="s">
        <v>64</v>
      </c>
      <c r="T330" s="7" t="s">
        <v>53</v>
      </c>
    </row>
    <row r="331" spans="3:20" ht="16.2" thickBot="1" x14ac:dyDescent="0.35">
      <c r="C331" s="12">
        <f>C$40</f>
        <v>4</v>
      </c>
      <c r="F331" s="2">
        <f>H327-H326</f>
        <v>0</v>
      </c>
      <c r="G331" s="2">
        <f>COUNTIFS(F322:F325,"&gt;0")</f>
        <v>4</v>
      </c>
      <c r="I331" s="14">
        <f>F331/G331</f>
        <v>0</v>
      </c>
      <c r="N331" s="12">
        <f>N$40</f>
        <v>1</v>
      </c>
      <c r="Q331" s="2">
        <f>S327-S326</f>
        <v>0</v>
      </c>
      <c r="R331" s="2">
        <f>COUNTIFS(Q322:Q325,"&gt;0")</f>
        <v>4</v>
      </c>
      <c r="T331" s="14">
        <f>Q331/R331</f>
        <v>0</v>
      </c>
    </row>
    <row r="332" spans="3:20" x14ac:dyDescent="0.3">
      <c r="C332" s="12">
        <f>C$41</f>
        <v>4</v>
      </c>
      <c r="N332" s="12">
        <f>N$41</f>
        <v>4</v>
      </c>
    </row>
    <row r="333" spans="3:20" x14ac:dyDescent="0.3">
      <c r="C333" s="12">
        <f>C$42</f>
        <v>2</v>
      </c>
      <c r="N333" s="12">
        <f>N$42</f>
        <v>1</v>
      </c>
    </row>
    <row r="334" spans="3:20" x14ac:dyDescent="0.3">
      <c r="C334" s="12">
        <f>C$43</f>
        <v>1</v>
      </c>
      <c r="N334" s="12">
        <f>N$43</f>
        <v>2</v>
      </c>
    </row>
    <row r="335" spans="3:20" x14ac:dyDescent="0.3">
      <c r="C335" s="12">
        <f>C$44</f>
        <v>2</v>
      </c>
      <c r="N335" s="12">
        <f>N$44</f>
        <v>2</v>
      </c>
    </row>
    <row r="336" spans="3:20" ht="16.2" thickBot="1" x14ac:dyDescent="0.35">
      <c r="C336" s="13">
        <f>C$45</f>
        <v>1</v>
      </c>
      <c r="N336" s="13">
        <f>N$45</f>
        <v>1</v>
      </c>
    </row>
    <row r="337" spans="2:17" x14ac:dyDescent="0.3">
      <c r="C337" s="15"/>
      <c r="N337" s="15"/>
    </row>
    <row r="339" spans="2:17" x14ac:dyDescent="0.3">
      <c r="B339" s="2" t="s">
        <v>65</v>
      </c>
      <c r="C339" s="2">
        <f>MAX(I:I)</f>
        <v>1.2297702360153123E-2</v>
      </c>
      <c r="M339" s="2" t="s">
        <v>66</v>
      </c>
      <c r="N339" s="2">
        <f>MAX(T:T)</f>
        <v>1.262465452794794E-2</v>
      </c>
    </row>
    <row r="340" spans="2:17" ht="16.2" thickBot="1" x14ac:dyDescent="0.35"/>
    <row r="341" spans="2:17" x14ac:dyDescent="0.3">
      <c r="C341" s="11">
        <f>C$30</f>
        <v>3</v>
      </c>
      <c r="E341" s="11">
        <v>3</v>
      </c>
      <c r="N341" s="11">
        <v>4</v>
      </c>
      <c r="P341" s="11">
        <v>4</v>
      </c>
    </row>
    <row r="342" spans="2:17" ht="16.2" thickBot="1" x14ac:dyDescent="0.35">
      <c r="C342" s="12">
        <f>C$31</f>
        <v>2</v>
      </c>
      <c r="E342" s="13">
        <v>2</v>
      </c>
      <c r="N342" s="12">
        <v>3</v>
      </c>
      <c r="P342" s="12">
        <v>3</v>
      </c>
    </row>
    <row r="343" spans="2:17" ht="16.2" thickBot="1" x14ac:dyDescent="0.35">
      <c r="C343" s="13">
        <f>C$32</f>
        <v>2</v>
      </c>
      <c r="N343" s="12">
        <v>2</v>
      </c>
      <c r="P343" s="13">
        <v>2</v>
      </c>
    </row>
    <row r="344" spans="2:17" x14ac:dyDescent="0.3">
      <c r="N344" s="12">
        <f>N$33</f>
        <v>3</v>
      </c>
    </row>
    <row r="345" spans="2:17" x14ac:dyDescent="0.3">
      <c r="N345" s="12">
        <f>N$34</f>
        <v>2</v>
      </c>
    </row>
    <row r="346" spans="2:17" ht="16.2" thickBot="1" x14ac:dyDescent="0.35">
      <c r="N346" s="13">
        <f>N$35</f>
        <v>3</v>
      </c>
    </row>
    <row r="349" spans="2:17" ht="16.2" thickBot="1" x14ac:dyDescent="0.35">
      <c r="C349" s="1" t="s">
        <v>46</v>
      </c>
      <c r="D349" s="3">
        <v>0.94570948990516923</v>
      </c>
      <c r="E349" s="10">
        <v>3</v>
      </c>
      <c r="F349" s="10">
        <v>4</v>
      </c>
      <c r="N349" s="1" t="s">
        <v>46</v>
      </c>
      <c r="O349" s="3">
        <v>0.94570948990516923</v>
      </c>
      <c r="P349" s="10">
        <v>3</v>
      </c>
      <c r="Q349" s="10">
        <v>4</v>
      </c>
    </row>
    <row r="350" spans="2:17" ht="16.2" thickBot="1" x14ac:dyDescent="0.35">
      <c r="C350" s="1" t="s">
        <v>42</v>
      </c>
      <c r="D350" s="3">
        <v>0.9162683057479144</v>
      </c>
      <c r="E350" s="16">
        <v>2</v>
      </c>
      <c r="F350" s="10">
        <v>4</v>
      </c>
      <c r="N350" s="1" t="s">
        <v>42</v>
      </c>
      <c r="O350" s="3">
        <v>0.9162683057479144</v>
      </c>
      <c r="P350" s="10">
        <v>2</v>
      </c>
      <c r="Q350" s="10">
        <v>4</v>
      </c>
    </row>
    <row r="351" spans="2:17" x14ac:dyDescent="0.3">
      <c r="N351" s="1" t="s">
        <v>41</v>
      </c>
      <c r="O351" s="3">
        <v>0.89299505069769347</v>
      </c>
      <c r="P351" s="10">
        <v>2</v>
      </c>
      <c r="Q351" s="10">
        <v>3</v>
      </c>
    </row>
    <row r="352" spans="2:17" ht="16.2" thickBot="1" x14ac:dyDescent="0.35">
      <c r="N352" s="1" t="s">
        <v>48</v>
      </c>
      <c r="O352" s="3">
        <v>0.85021265637667764</v>
      </c>
      <c r="P352" s="10">
        <v>4</v>
      </c>
      <c r="Q352" s="10">
        <v>3</v>
      </c>
    </row>
    <row r="353" spans="3:17" ht="16.2" thickBot="1" x14ac:dyDescent="0.35">
      <c r="N353" s="1" t="s">
        <v>44</v>
      </c>
      <c r="O353" s="17">
        <v>0.84906637081630554</v>
      </c>
      <c r="P353" s="10">
        <v>3</v>
      </c>
      <c r="Q353" s="16">
        <v>2</v>
      </c>
    </row>
    <row r="355" spans="3:17" x14ac:dyDescent="0.3">
      <c r="C355" s="8"/>
      <c r="D355" s="1" t="s">
        <v>0</v>
      </c>
      <c r="E355" s="1" t="s">
        <v>1</v>
      </c>
      <c r="F355" s="1" t="s">
        <v>2</v>
      </c>
      <c r="G355" s="1" t="s">
        <v>3</v>
      </c>
    </row>
    <row r="356" spans="3:17" x14ac:dyDescent="0.3">
      <c r="C356" s="1" t="s">
        <v>0</v>
      </c>
      <c r="D356" s="3">
        <v>0.5069265127094954</v>
      </c>
      <c r="E356" s="3">
        <v>0.61315723556557911</v>
      </c>
      <c r="F356" s="3">
        <v>0.82063414930423606</v>
      </c>
      <c r="G356" s="3">
        <v>0.78326662190464047</v>
      </c>
      <c r="J356" s="8" t="s">
        <v>5</v>
      </c>
      <c r="K356" s="3">
        <v>5.412890954254129</v>
      </c>
      <c r="L356" s="3">
        <v>3.1808119493256237E-2</v>
      </c>
    </row>
    <row r="357" spans="3:17" x14ac:dyDescent="0.3">
      <c r="C357" s="1" t="s">
        <v>1</v>
      </c>
      <c r="D357" s="3">
        <v>0.63173308002822492</v>
      </c>
      <c r="E357" s="3">
        <v>0.60729890124573638</v>
      </c>
      <c r="F357" s="4">
        <v>0.89299505069769347</v>
      </c>
      <c r="G357" s="4">
        <v>0.9162683057479144</v>
      </c>
      <c r="J357" s="8" t="s">
        <v>6</v>
      </c>
      <c r="K357" s="3">
        <v>5.9363580837146088</v>
      </c>
      <c r="L357" s="3">
        <v>0.18368956338670395</v>
      </c>
    </row>
    <row r="358" spans="3:17" x14ac:dyDescent="0.3">
      <c r="C358" s="1" t="s">
        <v>2</v>
      </c>
      <c r="D358" s="3">
        <v>0.79686264178378985</v>
      </c>
      <c r="E358" s="4">
        <v>0.84906637081630554</v>
      </c>
      <c r="F358" s="3">
        <v>0.75047292173774449</v>
      </c>
      <c r="G358" s="4">
        <v>0.94570948990516923</v>
      </c>
      <c r="J358" s="8" t="s">
        <v>7</v>
      </c>
      <c r="K358" s="3">
        <v>6.6462378193390883</v>
      </c>
      <c r="L358" s="3">
        <v>5.7745221069627872E-2</v>
      </c>
    </row>
    <row r="359" spans="3:17" x14ac:dyDescent="0.3">
      <c r="C359" s="1" t="s">
        <v>3</v>
      </c>
      <c r="D359" s="3">
        <v>0.71894948335918063</v>
      </c>
      <c r="E359" s="3">
        <v>0.79196855309562475</v>
      </c>
      <c r="F359" s="4">
        <v>0.85021265637667764</v>
      </c>
      <c r="G359" s="3">
        <v>0.69422089505982054</v>
      </c>
      <c r="J359" s="8" t="s">
        <v>8</v>
      </c>
      <c r="K359" s="3">
        <v>6.3771315784767335</v>
      </c>
      <c r="L359" s="3">
        <v>-0.27159407410399483</v>
      </c>
    </row>
  </sheetData>
  <sortState ref="K12:N27">
    <sortCondition descending="1" ref="L12:L27"/>
  </sortState>
  <pageMargins left="0.7" right="0.7" top="0.78740157499999996" bottom="0.78740157499999996" header="0.3" footer="0.3"/>
  <pageSetup paperSize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U80"/>
  <sheetViews>
    <sheetView workbookViewId="0"/>
  </sheetViews>
  <sheetFormatPr defaultColWidth="9.109375" defaultRowHeight="15.6" x14ac:dyDescent="0.3"/>
  <cols>
    <col min="1" max="1" width="8" style="8" bestFit="1" customWidth="1"/>
    <col min="2" max="2" width="10.109375" style="8" bestFit="1" customWidth="1"/>
    <col min="3" max="3" width="12" style="8" bestFit="1" customWidth="1"/>
    <col min="4" max="4" width="9.5546875" style="8" bestFit="1" customWidth="1"/>
    <col min="5" max="5" width="7.6640625" style="8" bestFit="1" customWidth="1"/>
    <col min="6" max="6" width="8.5546875" style="8" bestFit="1" customWidth="1"/>
    <col min="7" max="7" width="7.77734375" style="8" bestFit="1" customWidth="1"/>
    <col min="8" max="8" width="7.6640625" style="8" bestFit="1" customWidth="1"/>
    <col min="9" max="9" width="10.5546875" style="8" bestFit="1" customWidth="1"/>
    <col min="10" max="10" width="10.21875" style="8" bestFit="1" customWidth="1"/>
    <col min="11" max="11" width="7.6640625" style="8" bestFit="1" customWidth="1"/>
    <col min="12" max="12" width="9.109375" style="8" bestFit="1" customWidth="1"/>
    <col min="13" max="13" width="10" style="8" bestFit="1" customWidth="1"/>
    <col min="14" max="14" width="12.109375" style="8" bestFit="1" customWidth="1"/>
    <col min="15" max="15" width="9.109375" style="8"/>
    <col min="16" max="16" width="2.33203125" style="3" bestFit="1" customWidth="1"/>
    <col min="17" max="20" width="6" style="3" bestFit="1" customWidth="1"/>
    <col min="21" max="21" width="6" style="8" bestFit="1" customWidth="1"/>
    <col min="22" max="16384" width="9.109375" style="8"/>
  </cols>
  <sheetData>
    <row r="14" spans="16:20" x14ac:dyDescent="0.3">
      <c r="P14" s="8"/>
      <c r="Q14" s="1" t="s">
        <v>0</v>
      </c>
      <c r="R14" s="1" t="s">
        <v>1</v>
      </c>
      <c r="S14" s="1" t="s">
        <v>2</v>
      </c>
      <c r="T14" s="1" t="s">
        <v>3</v>
      </c>
    </row>
    <row r="15" spans="16:20" x14ac:dyDescent="0.3">
      <c r="P15" s="1" t="s">
        <v>0</v>
      </c>
      <c r="Q15" s="3">
        <v>0.5069265127094954</v>
      </c>
      <c r="R15" s="3">
        <v>0.61315723556557911</v>
      </c>
      <c r="S15" s="3">
        <v>0.82063414930423606</v>
      </c>
      <c r="T15" s="3">
        <v>0.78326662190464047</v>
      </c>
    </row>
    <row r="16" spans="16:20" x14ac:dyDescent="0.3">
      <c r="P16" s="1" t="s">
        <v>1</v>
      </c>
      <c r="Q16" s="3">
        <v>0.63173308002822492</v>
      </c>
      <c r="R16" s="3">
        <v>0.60729890124573638</v>
      </c>
      <c r="S16" s="4">
        <v>0.89299505069769347</v>
      </c>
      <c r="T16" s="4">
        <v>0.9162683057479144</v>
      </c>
    </row>
    <row r="17" spans="2:21" x14ac:dyDescent="0.3">
      <c r="P17" s="1" t="s">
        <v>2</v>
      </c>
      <c r="Q17" s="3">
        <v>0.79686264178378985</v>
      </c>
      <c r="R17" s="4">
        <v>0.84906637081630554</v>
      </c>
      <c r="S17" s="3">
        <v>0.75047292173774449</v>
      </c>
      <c r="T17" s="4">
        <v>0.94570948990516923</v>
      </c>
    </row>
    <row r="18" spans="2:21" x14ac:dyDescent="0.3">
      <c r="P18" s="1" t="s">
        <v>3</v>
      </c>
      <c r="Q18" s="3">
        <v>0.71894948335918063</v>
      </c>
      <c r="R18" s="3">
        <v>0.79196855309562475</v>
      </c>
      <c r="S18" s="4">
        <v>0.85021265637667764</v>
      </c>
      <c r="T18" s="3">
        <v>0.69422089505982054</v>
      </c>
    </row>
    <row r="22" spans="2:21" x14ac:dyDescent="0.3">
      <c r="D22" s="67" t="s">
        <v>5</v>
      </c>
      <c r="E22" s="68"/>
      <c r="F22" s="68"/>
      <c r="G22" s="68"/>
      <c r="H22" s="67" t="s">
        <v>6</v>
      </c>
      <c r="I22" s="68"/>
      <c r="J22" s="67" t="s">
        <v>7</v>
      </c>
      <c r="K22" s="68"/>
      <c r="L22" s="68"/>
      <c r="M22" s="67" t="s">
        <v>8</v>
      </c>
      <c r="N22" s="68"/>
      <c r="P22" s="8"/>
      <c r="Q22" s="1" t="s">
        <v>0</v>
      </c>
      <c r="R22" s="1" t="s">
        <v>1</v>
      </c>
      <c r="S22" s="1" t="s">
        <v>2</v>
      </c>
      <c r="T22" s="1" t="s">
        <v>3</v>
      </c>
    </row>
    <row r="23" spans="2:21" x14ac:dyDescent="0.3">
      <c r="D23" s="19" t="s">
        <v>24</v>
      </c>
      <c r="E23" s="8" t="s">
        <v>25</v>
      </c>
      <c r="F23" s="8" t="s">
        <v>26</v>
      </c>
      <c r="G23" s="8" t="s">
        <v>27</v>
      </c>
      <c r="H23" s="19" t="s">
        <v>28</v>
      </c>
      <c r="I23" s="8" t="s">
        <v>29</v>
      </c>
      <c r="J23" s="19" t="s">
        <v>30</v>
      </c>
      <c r="K23" s="8" t="s">
        <v>31</v>
      </c>
      <c r="L23" s="8" t="s">
        <v>32</v>
      </c>
      <c r="M23" s="19" t="s">
        <v>33</v>
      </c>
      <c r="N23" s="8" t="s">
        <v>34</v>
      </c>
      <c r="P23" s="1" t="s">
        <v>0</v>
      </c>
      <c r="Q23" s="3">
        <v>0</v>
      </c>
      <c r="R23" s="3">
        <v>0</v>
      </c>
      <c r="S23" s="3">
        <v>0</v>
      </c>
      <c r="T23" s="3">
        <v>0</v>
      </c>
      <c r="U23" s="3">
        <f>SUM(Q23:T23)</f>
        <v>0</v>
      </c>
    </row>
    <row r="24" spans="2:21" x14ac:dyDescent="0.3">
      <c r="B24" s="69" t="s">
        <v>5</v>
      </c>
      <c r="C24" s="70" t="s">
        <v>24</v>
      </c>
      <c r="D24" s="60">
        <v>0</v>
      </c>
      <c r="E24" s="61">
        <v>0</v>
      </c>
      <c r="F24" s="61">
        <v>0</v>
      </c>
      <c r="G24" s="61">
        <v>0</v>
      </c>
      <c r="H24" s="60">
        <v>0</v>
      </c>
      <c r="I24" s="61">
        <v>0</v>
      </c>
      <c r="J24" s="60">
        <v>0</v>
      </c>
      <c r="K24" s="61">
        <v>0</v>
      </c>
      <c r="L24" s="61">
        <v>0</v>
      </c>
      <c r="M24" s="60">
        <v>0</v>
      </c>
      <c r="N24" s="61">
        <v>0</v>
      </c>
      <c r="P24" s="1" t="s">
        <v>1</v>
      </c>
      <c r="Q24" s="3">
        <v>0</v>
      </c>
      <c r="R24" s="3">
        <v>0</v>
      </c>
      <c r="S24" s="4">
        <v>0.89299505069769347</v>
      </c>
      <c r="T24" s="4">
        <v>0.9162683057479144</v>
      </c>
      <c r="U24" s="3">
        <f t="shared" ref="U24:U26" si="0">SUM(Q24:T24)</f>
        <v>1.8092633564456078</v>
      </c>
    </row>
    <row r="25" spans="2:21" x14ac:dyDescent="0.3">
      <c r="B25" s="1"/>
      <c r="C25" s="8" t="s">
        <v>25</v>
      </c>
      <c r="D25" s="37">
        <v>0</v>
      </c>
      <c r="E25" s="3">
        <v>0</v>
      </c>
      <c r="F25" s="3">
        <v>0</v>
      </c>
      <c r="G25" s="3">
        <v>0</v>
      </c>
      <c r="H25" s="37">
        <v>0</v>
      </c>
      <c r="I25" s="71">
        <v>0</v>
      </c>
      <c r="J25" s="37">
        <v>0</v>
      </c>
      <c r="K25" s="3">
        <v>0</v>
      </c>
      <c r="L25" s="3">
        <v>0</v>
      </c>
      <c r="M25" s="37">
        <v>0</v>
      </c>
      <c r="N25" s="3">
        <v>0</v>
      </c>
      <c r="P25" s="1" t="s">
        <v>2</v>
      </c>
      <c r="Q25" s="3">
        <v>0</v>
      </c>
      <c r="R25" s="4">
        <v>0.84906637081630554</v>
      </c>
      <c r="S25" s="3">
        <v>0</v>
      </c>
      <c r="T25" s="4">
        <v>0.94570948990516923</v>
      </c>
      <c r="U25" s="3">
        <f t="shared" si="0"/>
        <v>1.7947758607214748</v>
      </c>
    </row>
    <row r="26" spans="2:21" x14ac:dyDescent="0.3">
      <c r="B26" s="1"/>
      <c r="C26" s="8" t="s">
        <v>26</v>
      </c>
      <c r="D26" s="37">
        <v>0</v>
      </c>
      <c r="E26" s="3">
        <v>0</v>
      </c>
      <c r="F26" s="3">
        <v>0</v>
      </c>
      <c r="G26" s="3">
        <v>0</v>
      </c>
      <c r="H26" s="37">
        <v>0</v>
      </c>
      <c r="I26" s="71">
        <v>0</v>
      </c>
      <c r="J26" s="37">
        <v>0</v>
      </c>
      <c r="K26" s="3">
        <v>0</v>
      </c>
      <c r="L26" s="3">
        <v>0</v>
      </c>
      <c r="M26" s="37">
        <v>0</v>
      </c>
      <c r="N26" s="3">
        <v>0</v>
      </c>
      <c r="P26" s="1" t="s">
        <v>3</v>
      </c>
      <c r="Q26" s="3">
        <v>0</v>
      </c>
      <c r="R26" s="3">
        <v>0</v>
      </c>
      <c r="S26" s="4">
        <v>0.85021265637667764</v>
      </c>
      <c r="T26" s="3">
        <v>0</v>
      </c>
      <c r="U26" s="3">
        <f t="shared" si="0"/>
        <v>0.85021265637667764</v>
      </c>
    </row>
    <row r="27" spans="2:21" x14ac:dyDescent="0.3">
      <c r="B27" s="1"/>
      <c r="C27" s="8" t="s">
        <v>27</v>
      </c>
      <c r="D27" s="37">
        <v>0</v>
      </c>
      <c r="E27" s="3">
        <v>0</v>
      </c>
      <c r="F27" s="3">
        <v>0</v>
      </c>
      <c r="G27" s="3">
        <v>0</v>
      </c>
      <c r="H27" s="37">
        <v>0</v>
      </c>
      <c r="I27" s="71">
        <v>0</v>
      </c>
      <c r="J27" s="37">
        <v>0</v>
      </c>
      <c r="K27" s="3">
        <v>0</v>
      </c>
      <c r="L27" s="3">
        <v>0</v>
      </c>
      <c r="M27" s="37">
        <v>0</v>
      </c>
      <c r="N27" s="3">
        <v>0</v>
      </c>
    </row>
    <row r="28" spans="2:21" x14ac:dyDescent="0.3">
      <c r="B28" s="69" t="s">
        <v>6</v>
      </c>
      <c r="C28" s="70" t="s">
        <v>28</v>
      </c>
      <c r="D28" s="60">
        <v>0</v>
      </c>
      <c r="E28" s="61">
        <v>0</v>
      </c>
      <c r="F28" s="61">
        <v>0</v>
      </c>
      <c r="G28" s="61">
        <v>0</v>
      </c>
      <c r="H28" s="60">
        <v>0</v>
      </c>
      <c r="I28" s="61">
        <v>0</v>
      </c>
      <c r="J28" s="60">
        <v>0.16666666666666666</v>
      </c>
      <c r="K28" s="61">
        <v>0.75</v>
      </c>
      <c r="L28" s="61">
        <v>0.8571428571428571</v>
      </c>
      <c r="M28" s="60">
        <v>0</v>
      </c>
      <c r="N28" s="61">
        <v>0</v>
      </c>
      <c r="P28" s="8"/>
      <c r="Q28" s="1" t="s">
        <v>0</v>
      </c>
      <c r="R28" s="1" t="s">
        <v>1</v>
      </c>
      <c r="S28" s="1" t="s">
        <v>2</v>
      </c>
      <c r="T28" s="1" t="s">
        <v>3</v>
      </c>
    </row>
    <row r="29" spans="2:21" x14ac:dyDescent="0.3">
      <c r="B29" s="1"/>
      <c r="C29" s="8" t="s">
        <v>29</v>
      </c>
      <c r="D29" s="37">
        <v>0</v>
      </c>
      <c r="E29" s="71">
        <v>0</v>
      </c>
      <c r="F29" s="71">
        <v>0</v>
      </c>
      <c r="G29" s="71">
        <v>0</v>
      </c>
      <c r="H29" s="37">
        <v>0</v>
      </c>
      <c r="I29" s="3">
        <v>0</v>
      </c>
      <c r="J29" s="37">
        <v>0.83333333333333337</v>
      </c>
      <c r="K29" s="3">
        <v>0.25</v>
      </c>
      <c r="L29" s="3">
        <v>0.14285714285714285</v>
      </c>
      <c r="M29" s="37">
        <v>0</v>
      </c>
      <c r="N29" s="71">
        <v>0</v>
      </c>
      <c r="P29" s="1" t="s">
        <v>0</v>
      </c>
      <c r="Q29" s="3">
        <f>IFERROR(Q23/$U23,0)</f>
        <v>0</v>
      </c>
      <c r="R29" s="3">
        <f t="shared" ref="R29:T29" si="1">IFERROR(R23/$U23,0)</f>
        <v>0</v>
      </c>
      <c r="S29" s="3">
        <f t="shared" si="1"/>
        <v>0</v>
      </c>
      <c r="T29" s="3">
        <f t="shared" si="1"/>
        <v>0</v>
      </c>
    </row>
    <row r="30" spans="2:21" x14ac:dyDescent="0.3">
      <c r="B30" s="69" t="s">
        <v>7</v>
      </c>
      <c r="C30" s="70" t="s">
        <v>30</v>
      </c>
      <c r="D30" s="60">
        <v>0</v>
      </c>
      <c r="E30" s="61">
        <v>0</v>
      </c>
      <c r="F30" s="61">
        <v>0</v>
      </c>
      <c r="G30" s="61">
        <v>0</v>
      </c>
      <c r="H30" s="60">
        <v>0.72584830609568107</v>
      </c>
      <c r="I30" s="61">
        <v>0.683340461621599</v>
      </c>
      <c r="J30" s="60">
        <v>0</v>
      </c>
      <c r="K30" s="61">
        <v>0</v>
      </c>
      <c r="L30" s="61">
        <v>0</v>
      </c>
      <c r="M30" s="60">
        <v>0.18329040734490959</v>
      </c>
      <c r="N30" s="61">
        <v>0.58155206685161598</v>
      </c>
      <c r="P30" s="1" t="s">
        <v>1</v>
      </c>
      <c r="Q30" s="3">
        <f t="shared" ref="Q30:T32" si="2">Q24/$U24</f>
        <v>0</v>
      </c>
      <c r="R30" s="3">
        <f t="shared" si="2"/>
        <v>0</v>
      </c>
      <c r="S30" s="4">
        <f t="shared" si="2"/>
        <v>0.49356830641395888</v>
      </c>
      <c r="T30" s="4">
        <f t="shared" si="2"/>
        <v>0.50643169358604112</v>
      </c>
    </row>
    <row r="31" spans="2:21" x14ac:dyDescent="0.3">
      <c r="B31" s="1"/>
      <c r="C31" s="8" t="s">
        <v>31</v>
      </c>
      <c r="D31" s="37">
        <v>0</v>
      </c>
      <c r="E31" s="3">
        <v>0</v>
      </c>
      <c r="F31" s="3">
        <v>0</v>
      </c>
      <c r="G31" s="3">
        <v>0</v>
      </c>
      <c r="H31" s="37">
        <v>0.10203402856917337</v>
      </c>
      <c r="I31" s="3">
        <v>0.11684957527638852</v>
      </c>
      <c r="J31" s="37">
        <v>0</v>
      </c>
      <c r="K31" s="3">
        <v>0</v>
      </c>
      <c r="L31" s="3">
        <v>0</v>
      </c>
      <c r="M31" s="37">
        <v>0.70124387142626154</v>
      </c>
      <c r="N31" s="71">
        <v>0.10945228951551982</v>
      </c>
      <c r="P31" s="1" t="s">
        <v>2</v>
      </c>
      <c r="Q31" s="3">
        <f t="shared" si="2"/>
        <v>0</v>
      </c>
      <c r="R31" s="4">
        <f t="shared" si="2"/>
        <v>0.47307654922157955</v>
      </c>
      <c r="S31" s="3">
        <f t="shared" si="2"/>
        <v>0</v>
      </c>
      <c r="T31" s="4">
        <f t="shared" si="2"/>
        <v>0.52692345077842051</v>
      </c>
    </row>
    <row r="32" spans="2:21" x14ac:dyDescent="0.3">
      <c r="B32" s="1"/>
      <c r="C32" s="8" t="s">
        <v>32</v>
      </c>
      <c r="D32" s="37">
        <v>0</v>
      </c>
      <c r="E32" s="3">
        <v>0</v>
      </c>
      <c r="F32" s="3">
        <v>0</v>
      </c>
      <c r="G32" s="3">
        <v>0</v>
      </c>
      <c r="H32" s="37">
        <v>0.17211766533514547</v>
      </c>
      <c r="I32" s="3">
        <v>0.19980996310201241</v>
      </c>
      <c r="J32" s="37">
        <v>0</v>
      </c>
      <c r="K32" s="3">
        <v>0</v>
      </c>
      <c r="L32" s="3">
        <v>0</v>
      </c>
      <c r="M32" s="37">
        <v>0.11546572122882875</v>
      </c>
      <c r="N32" s="71">
        <v>0.30899564363286419</v>
      </c>
      <c r="P32" s="1" t="s">
        <v>3</v>
      </c>
      <c r="Q32" s="3">
        <f t="shared" si="2"/>
        <v>0</v>
      </c>
      <c r="R32" s="3">
        <f t="shared" si="2"/>
        <v>0</v>
      </c>
      <c r="S32" s="4">
        <f t="shared" si="2"/>
        <v>1</v>
      </c>
      <c r="T32" s="3">
        <f t="shared" si="2"/>
        <v>0</v>
      </c>
    </row>
    <row r="33" spans="2:20" x14ac:dyDescent="0.3">
      <c r="B33" s="69" t="s">
        <v>8</v>
      </c>
      <c r="C33" s="70" t="s">
        <v>33</v>
      </c>
      <c r="D33" s="60">
        <v>0</v>
      </c>
      <c r="E33" s="61">
        <v>0</v>
      </c>
      <c r="F33" s="61">
        <v>0</v>
      </c>
      <c r="G33" s="61">
        <v>0</v>
      </c>
      <c r="H33" s="60">
        <v>0.16666666666666666</v>
      </c>
      <c r="I33" s="61">
        <v>0.2</v>
      </c>
      <c r="J33" s="60">
        <v>0.41421356237309509</v>
      </c>
      <c r="K33" s="61">
        <v>0.88888888888888884</v>
      </c>
      <c r="L33" s="61">
        <v>0.75</v>
      </c>
      <c r="M33" s="60">
        <v>0</v>
      </c>
      <c r="N33" s="61">
        <v>0</v>
      </c>
    </row>
    <row r="34" spans="2:20" x14ac:dyDescent="0.3">
      <c r="B34" s="1"/>
      <c r="C34" s="8" t="s">
        <v>34</v>
      </c>
      <c r="D34" s="37">
        <v>0</v>
      </c>
      <c r="E34" s="3">
        <v>0</v>
      </c>
      <c r="F34" s="3">
        <v>0</v>
      </c>
      <c r="G34" s="3">
        <v>0</v>
      </c>
      <c r="H34" s="37">
        <v>0.83333333333333337</v>
      </c>
      <c r="I34" s="71">
        <v>0.8</v>
      </c>
      <c r="J34" s="37">
        <v>0.58578643762690508</v>
      </c>
      <c r="K34" s="71">
        <v>0.1111111111111111</v>
      </c>
      <c r="L34" s="71">
        <v>0.25</v>
      </c>
      <c r="M34" s="37">
        <v>0</v>
      </c>
      <c r="N34" s="3">
        <v>0</v>
      </c>
      <c r="P34" s="8"/>
      <c r="Q34" s="1" t="s">
        <v>0</v>
      </c>
      <c r="R34" s="1" t="s">
        <v>1</v>
      </c>
      <c r="S34" s="1" t="s">
        <v>2</v>
      </c>
      <c r="T34" s="1" t="s">
        <v>3</v>
      </c>
    </row>
    <row r="35" spans="2:20" x14ac:dyDescent="0.3">
      <c r="P35" s="1" t="s">
        <v>0</v>
      </c>
      <c r="Q35" s="3">
        <v>0</v>
      </c>
      <c r="R35" s="3">
        <v>0</v>
      </c>
      <c r="S35" s="3">
        <v>0</v>
      </c>
      <c r="T35" s="3">
        <v>0</v>
      </c>
    </row>
    <row r="36" spans="2:20" x14ac:dyDescent="0.3">
      <c r="P36" s="1" t="s">
        <v>1</v>
      </c>
      <c r="Q36" s="3">
        <v>0</v>
      </c>
      <c r="R36" s="3">
        <v>0</v>
      </c>
      <c r="S36" s="4">
        <v>0.49356830641395888</v>
      </c>
      <c r="T36" s="4">
        <v>0.50643169358604112</v>
      </c>
    </row>
    <row r="37" spans="2:20" x14ac:dyDescent="0.3">
      <c r="P37" s="1" t="s">
        <v>2</v>
      </c>
      <c r="Q37" s="3">
        <v>0</v>
      </c>
      <c r="R37" s="4">
        <v>0.47307654922157955</v>
      </c>
      <c r="S37" s="3">
        <v>0</v>
      </c>
      <c r="T37" s="4">
        <v>0.52692345077842051</v>
      </c>
    </row>
    <row r="38" spans="2:20" x14ac:dyDescent="0.3">
      <c r="D38" s="67" t="s">
        <v>5</v>
      </c>
      <c r="E38" s="68"/>
      <c r="F38" s="68"/>
      <c r="G38" s="68"/>
      <c r="H38" s="67" t="s">
        <v>6</v>
      </c>
      <c r="I38" s="68"/>
      <c r="J38" s="67" t="s">
        <v>7</v>
      </c>
      <c r="K38" s="68"/>
      <c r="L38" s="68"/>
      <c r="M38" s="67" t="s">
        <v>8</v>
      </c>
      <c r="N38" s="68"/>
      <c r="P38" s="1" t="s">
        <v>3</v>
      </c>
      <c r="Q38" s="3">
        <v>0</v>
      </c>
      <c r="R38" s="3">
        <v>0</v>
      </c>
      <c r="S38" s="4">
        <v>1</v>
      </c>
      <c r="T38" s="3">
        <v>0</v>
      </c>
    </row>
    <row r="39" spans="2:20" x14ac:dyDescent="0.3">
      <c r="B39" s="1"/>
      <c r="D39" s="19" t="s">
        <v>24</v>
      </c>
      <c r="E39" s="8" t="s">
        <v>25</v>
      </c>
      <c r="F39" s="8" t="s">
        <v>26</v>
      </c>
      <c r="G39" s="8" t="s">
        <v>27</v>
      </c>
      <c r="H39" s="19" t="s">
        <v>28</v>
      </c>
      <c r="I39" s="8" t="s">
        <v>29</v>
      </c>
      <c r="J39" s="19" t="s">
        <v>30</v>
      </c>
      <c r="K39" s="8" t="s">
        <v>31</v>
      </c>
      <c r="L39" s="8" t="s">
        <v>32</v>
      </c>
      <c r="M39" s="19" t="s">
        <v>33</v>
      </c>
      <c r="N39" s="8" t="s">
        <v>34</v>
      </c>
    </row>
    <row r="40" spans="2:20" x14ac:dyDescent="0.3">
      <c r="B40" s="69" t="s">
        <v>5</v>
      </c>
      <c r="C40" s="70" t="s">
        <v>24</v>
      </c>
      <c r="D40" s="60">
        <v>0</v>
      </c>
      <c r="E40" s="61">
        <v>0</v>
      </c>
      <c r="F40" s="61">
        <v>0</v>
      </c>
      <c r="G40" s="61">
        <v>0</v>
      </c>
      <c r="H40" s="60">
        <v>0</v>
      </c>
      <c r="I40" s="61">
        <v>0</v>
      </c>
      <c r="J40" s="60">
        <f t="shared" ref="J40:L43" si="3">J24*$S$43</f>
        <v>0</v>
      </c>
      <c r="K40" s="61">
        <f t="shared" si="3"/>
        <v>0</v>
      </c>
      <c r="L40" s="61">
        <f t="shared" si="3"/>
        <v>0</v>
      </c>
      <c r="M40" s="60">
        <v>0</v>
      </c>
      <c r="N40" s="61">
        <v>0</v>
      </c>
    </row>
    <row r="41" spans="2:20" x14ac:dyDescent="0.3">
      <c r="B41" s="1"/>
      <c r="C41" s="8" t="s">
        <v>25</v>
      </c>
      <c r="D41" s="37">
        <v>0</v>
      </c>
      <c r="E41" s="3">
        <v>0</v>
      </c>
      <c r="F41" s="3">
        <v>0</v>
      </c>
      <c r="G41" s="3">
        <v>0</v>
      </c>
      <c r="H41" s="37">
        <v>0</v>
      </c>
      <c r="I41" s="71">
        <v>0</v>
      </c>
      <c r="J41" s="37">
        <f t="shared" si="3"/>
        <v>0</v>
      </c>
      <c r="K41" s="3">
        <f t="shared" si="3"/>
        <v>0</v>
      </c>
      <c r="L41" s="3">
        <f t="shared" si="3"/>
        <v>0</v>
      </c>
      <c r="M41" s="37">
        <v>0</v>
      </c>
      <c r="N41" s="3">
        <v>0</v>
      </c>
    </row>
    <row r="42" spans="2:20" x14ac:dyDescent="0.3">
      <c r="B42" s="1"/>
      <c r="C42" s="8" t="s">
        <v>26</v>
      </c>
      <c r="D42" s="37">
        <v>0</v>
      </c>
      <c r="E42" s="3">
        <v>0</v>
      </c>
      <c r="F42" s="3">
        <v>0</v>
      </c>
      <c r="G42" s="3">
        <v>0</v>
      </c>
      <c r="H42" s="37">
        <v>0</v>
      </c>
      <c r="I42" s="71">
        <v>0</v>
      </c>
      <c r="J42" s="37">
        <f t="shared" si="3"/>
        <v>0</v>
      </c>
      <c r="K42" s="3">
        <f t="shared" si="3"/>
        <v>0</v>
      </c>
      <c r="L42" s="3">
        <f t="shared" si="3"/>
        <v>0</v>
      </c>
      <c r="M42" s="37">
        <v>0</v>
      </c>
      <c r="N42" s="3">
        <v>0</v>
      </c>
      <c r="P42" s="8"/>
      <c r="Q42" s="1" t="s">
        <v>0</v>
      </c>
      <c r="R42" s="1" t="s">
        <v>1</v>
      </c>
      <c r="S42" s="1" t="s">
        <v>2</v>
      </c>
      <c r="T42" s="1" t="s">
        <v>3</v>
      </c>
    </row>
    <row r="43" spans="2:20" x14ac:dyDescent="0.3">
      <c r="B43" s="1"/>
      <c r="C43" s="8" t="s">
        <v>27</v>
      </c>
      <c r="D43" s="37">
        <v>0</v>
      </c>
      <c r="E43" s="3">
        <v>0</v>
      </c>
      <c r="F43" s="3">
        <v>0</v>
      </c>
      <c r="G43" s="3">
        <v>0</v>
      </c>
      <c r="H43" s="37">
        <v>0</v>
      </c>
      <c r="I43" s="71">
        <v>0</v>
      </c>
      <c r="J43" s="37">
        <f t="shared" si="3"/>
        <v>0</v>
      </c>
      <c r="K43" s="3">
        <f t="shared" si="3"/>
        <v>0</v>
      </c>
      <c r="L43" s="3">
        <f t="shared" si="3"/>
        <v>0</v>
      </c>
      <c r="M43" s="37">
        <v>0</v>
      </c>
      <c r="N43" s="3">
        <v>0</v>
      </c>
      <c r="P43" s="1" t="s">
        <v>0</v>
      </c>
      <c r="Q43" s="3">
        <v>0</v>
      </c>
      <c r="R43" s="3">
        <v>0</v>
      </c>
      <c r="S43" s="3">
        <v>0</v>
      </c>
      <c r="T43" s="3">
        <v>0</v>
      </c>
    </row>
    <row r="44" spans="2:20" x14ac:dyDescent="0.3">
      <c r="B44" s="69" t="s">
        <v>6</v>
      </c>
      <c r="C44" s="70" t="s">
        <v>28</v>
      </c>
      <c r="D44" s="60">
        <v>0</v>
      </c>
      <c r="E44" s="61">
        <v>0</v>
      </c>
      <c r="F44" s="61">
        <v>0</v>
      </c>
      <c r="G44" s="61">
        <v>0</v>
      </c>
      <c r="H44" s="60">
        <v>0</v>
      </c>
      <c r="I44" s="61">
        <v>0</v>
      </c>
      <c r="J44" s="60">
        <f t="shared" ref="J44:L45" si="4">J28*$S$44</f>
        <v>7.8846091536929924E-2</v>
      </c>
      <c r="K44" s="61">
        <f t="shared" si="4"/>
        <v>0.35480741191618465</v>
      </c>
      <c r="L44" s="61">
        <f t="shared" si="4"/>
        <v>0.40549418504706813</v>
      </c>
      <c r="M44" s="60">
        <f>M28*$T$44</f>
        <v>0</v>
      </c>
      <c r="N44" s="61">
        <f>N28*$T$44</f>
        <v>0</v>
      </c>
      <c r="P44" s="1" t="s">
        <v>1</v>
      </c>
      <c r="Q44" s="3">
        <v>0</v>
      </c>
      <c r="R44" s="3">
        <v>0</v>
      </c>
      <c r="S44" s="4">
        <v>0.47307654922157955</v>
      </c>
      <c r="T44" s="3">
        <v>0</v>
      </c>
    </row>
    <row r="45" spans="2:20" x14ac:dyDescent="0.3">
      <c r="B45" s="1"/>
      <c r="C45" s="8" t="s">
        <v>29</v>
      </c>
      <c r="D45" s="37">
        <v>0</v>
      </c>
      <c r="E45" s="71">
        <v>0</v>
      </c>
      <c r="F45" s="71">
        <v>0</v>
      </c>
      <c r="G45" s="71">
        <v>0</v>
      </c>
      <c r="H45" s="37">
        <v>0</v>
      </c>
      <c r="I45" s="3">
        <v>0</v>
      </c>
      <c r="J45" s="37">
        <f t="shared" si="4"/>
        <v>0.39423045768464965</v>
      </c>
      <c r="K45" s="3">
        <f t="shared" si="4"/>
        <v>0.11826913730539489</v>
      </c>
      <c r="L45" s="3">
        <f t="shared" si="4"/>
        <v>6.7582364174511356E-2</v>
      </c>
      <c r="M45" s="37">
        <f>M29*$T$44</f>
        <v>0</v>
      </c>
      <c r="N45" s="71">
        <f>N29*$T$44</f>
        <v>0</v>
      </c>
      <c r="P45" s="1" t="s">
        <v>2</v>
      </c>
      <c r="Q45" s="3">
        <v>0</v>
      </c>
      <c r="R45" s="4">
        <v>0.49356830641395888</v>
      </c>
      <c r="S45" s="3">
        <v>0</v>
      </c>
      <c r="T45" s="4">
        <v>1</v>
      </c>
    </row>
    <row r="46" spans="2:20" x14ac:dyDescent="0.3">
      <c r="B46" s="69" t="s">
        <v>7</v>
      </c>
      <c r="C46" s="70" t="s">
        <v>30</v>
      </c>
      <c r="D46" s="60">
        <f t="shared" ref="D46:G48" si="5">D30*$Q$45</f>
        <v>0</v>
      </c>
      <c r="E46" s="61">
        <f t="shared" si="5"/>
        <v>0</v>
      </c>
      <c r="F46" s="61">
        <f t="shared" si="5"/>
        <v>0</v>
      </c>
      <c r="G46" s="61">
        <f t="shared" si="5"/>
        <v>0</v>
      </c>
      <c r="H46" s="60">
        <f t="shared" ref="H46:I48" si="6">H30*$R$45</f>
        <v>0.35825571915308613</v>
      </c>
      <c r="I46" s="61">
        <f t="shared" si="6"/>
        <v>0.3372751943467055</v>
      </c>
      <c r="J46" s="60">
        <f t="shared" ref="J46:L48" si="7">J30*$S$45</f>
        <v>0</v>
      </c>
      <c r="K46" s="61">
        <f t="shared" si="7"/>
        <v>0</v>
      </c>
      <c r="L46" s="61">
        <f t="shared" si="7"/>
        <v>0</v>
      </c>
      <c r="M46" s="60">
        <f t="shared" ref="M46:N48" si="8">M30*$T$45</f>
        <v>0.18329040734490959</v>
      </c>
      <c r="N46" s="61">
        <f t="shared" si="8"/>
        <v>0.58155206685161598</v>
      </c>
      <c r="P46" s="1" t="s">
        <v>3</v>
      </c>
      <c r="Q46" s="3">
        <v>0</v>
      </c>
      <c r="R46" s="4">
        <v>0.50643169358604112</v>
      </c>
      <c r="S46" s="4">
        <v>0.52692345077842051</v>
      </c>
      <c r="T46" s="3">
        <v>0</v>
      </c>
    </row>
    <row r="47" spans="2:20" x14ac:dyDescent="0.3">
      <c r="B47" s="1"/>
      <c r="C47" s="8" t="s">
        <v>31</v>
      </c>
      <c r="D47" s="37">
        <f t="shared" si="5"/>
        <v>0</v>
      </c>
      <c r="E47" s="3">
        <f t="shared" si="5"/>
        <v>0</v>
      </c>
      <c r="F47" s="3">
        <f t="shared" si="5"/>
        <v>0</v>
      </c>
      <c r="G47" s="3">
        <f t="shared" si="5"/>
        <v>0</v>
      </c>
      <c r="H47" s="37">
        <f t="shared" si="6"/>
        <v>5.0360762677480402E-2</v>
      </c>
      <c r="I47" s="3">
        <f t="shared" si="6"/>
        <v>5.7673246974357481E-2</v>
      </c>
      <c r="J47" s="37">
        <f t="shared" si="7"/>
        <v>0</v>
      </c>
      <c r="K47" s="3">
        <f t="shared" si="7"/>
        <v>0</v>
      </c>
      <c r="L47" s="3">
        <f t="shared" si="7"/>
        <v>0</v>
      </c>
      <c r="M47" s="37">
        <f t="shared" si="8"/>
        <v>0.70124387142626154</v>
      </c>
      <c r="N47" s="71">
        <f t="shared" si="8"/>
        <v>0.10945228951551982</v>
      </c>
    </row>
    <row r="48" spans="2:20" x14ac:dyDescent="0.3">
      <c r="B48" s="1"/>
      <c r="C48" s="8" t="s">
        <v>32</v>
      </c>
      <c r="D48" s="37">
        <f t="shared" si="5"/>
        <v>0</v>
      </c>
      <c r="E48" s="3">
        <f t="shared" si="5"/>
        <v>0</v>
      </c>
      <c r="F48" s="3">
        <f t="shared" si="5"/>
        <v>0</v>
      </c>
      <c r="G48" s="3">
        <f t="shared" si="5"/>
        <v>0</v>
      </c>
      <c r="H48" s="37">
        <f t="shared" si="6"/>
        <v>8.4951824583392302E-2</v>
      </c>
      <c r="I48" s="3">
        <f t="shared" si="6"/>
        <v>9.8619865092895873E-2</v>
      </c>
      <c r="J48" s="37">
        <f t="shared" si="7"/>
        <v>0</v>
      </c>
      <c r="K48" s="3">
        <f t="shared" si="7"/>
        <v>0</v>
      </c>
      <c r="L48" s="3">
        <f t="shared" si="7"/>
        <v>0</v>
      </c>
      <c r="M48" s="37">
        <f t="shared" si="8"/>
        <v>0.11546572122882875</v>
      </c>
      <c r="N48" s="71">
        <f t="shared" si="8"/>
        <v>0.30899564363286419</v>
      </c>
    </row>
    <row r="49" spans="2:14" x14ac:dyDescent="0.3">
      <c r="B49" s="69" t="s">
        <v>8</v>
      </c>
      <c r="C49" s="70" t="s">
        <v>33</v>
      </c>
      <c r="D49" s="60">
        <f t="shared" ref="D49:G50" si="9">D33*$Q$46</f>
        <v>0</v>
      </c>
      <c r="E49" s="61">
        <f t="shared" si="9"/>
        <v>0</v>
      </c>
      <c r="F49" s="61">
        <f t="shared" si="9"/>
        <v>0</v>
      </c>
      <c r="G49" s="61">
        <f t="shared" si="9"/>
        <v>0</v>
      </c>
      <c r="H49" s="60">
        <f>H33*$R$46</f>
        <v>8.4405282264340187E-2</v>
      </c>
      <c r="I49" s="61">
        <f>I33*$R$46</f>
        <v>0.10128633871720823</v>
      </c>
      <c r="J49" s="60">
        <f t="shared" ref="J49:L50" si="10">J33*$S$46</f>
        <v>0.21825883964485379</v>
      </c>
      <c r="K49" s="61">
        <f t="shared" si="10"/>
        <v>0.46837640069192932</v>
      </c>
      <c r="L49" s="61">
        <f t="shared" si="10"/>
        <v>0.39519258808381541</v>
      </c>
      <c r="M49" s="60">
        <v>0</v>
      </c>
      <c r="N49" s="61">
        <v>0</v>
      </c>
    </row>
    <row r="50" spans="2:14" x14ac:dyDescent="0.3">
      <c r="C50" s="8" t="s">
        <v>34</v>
      </c>
      <c r="D50" s="37">
        <f t="shared" si="9"/>
        <v>0</v>
      </c>
      <c r="E50" s="3">
        <f t="shared" si="9"/>
        <v>0</v>
      </c>
      <c r="F50" s="3">
        <f t="shared" si="9"/>
        <v>0</v>
      </c>
      <c r="G50" s="3">
        <f t="shared" si="9"/>
        <v>0</v>
      </c>
      <c r="H50" s="37">
        <f>H34*$R$46</f>
        <v>0.42202641132170093</v>
      </c>
      <c r="I50" s="71">
        <f>I34*$R$46</f>
        <v>0.40514535486883291</v>
      </c>
      <c r="J50" s="37">
        <f t="shared" si="10"/>
        <v>0.3086646111335668</v>
      </c>
      <c r="K50" s="71">
        <f t="shared" si="10"/>
        <v>5.8547050086491165E-2</v>
      </c>
      <c r="L50" s="71">
        <f t="shared" si="10"/>
        <v>0.13173086269460513</v>
      </c>
      <c r="M50" s="37">
        <v>0</v>
      </c>
      <c r="N50" s="3">
        <v>0</v>
      </c>
    </row>
    <row r="54" spans="2:14" x14ac:dyDescent="0.3">
      <c r="D54" s="67" t="s">
        <v>5</v>
      </c>
      <c r="E54" s="68"/>
      <c r="F54" s="68"/>
      <c r="G54" s="68"/>
      <c r="H54" s="67" t="s">
        <v>6</v>
      </c>
      <c r="I54" s="68"/>
      <c r="J54" s="67" t="s">
        <v>7</v>
      </c>
      <c r="K54" s="68"/>
      <c r="L54" s="68"/>
      <c r="M54" s="67" t="s">
        <v>8</v>
      </c>
      <c r="N54" s="68"/>
    </row>
    <row r="55" spans="2:14" x14ac:dyDescent="0.3">
      <c r="B55" s="1"/>
      <c r="D55" s="19" t="s">
        <v>24</v>
      </c>
      <c r="E55" s="8" t="s">
        <v>25</v>
      </c>
      <c r="F55" s="8" t="s">
        <v>26</v>
      </c>
      <c r="G55" s="8" t="s">
        <v>27</v>
      </c>
      <c r="H55" s="19" t="s">
        <v>28</v>
      </c>
      <c r="I55" s="8" t="s">
        <v>29</v>
      </c>
      <c r="J55" s="19" t="s">
        <v>30</v>
      </c>
      <c r="K55" s="8" t="s">
        <v>31</v>
      </c>
      <c r="L55" s="8" t="s">
        <v>32</v>
      </c>
      <c r="M55" s="19" t="s">
        <v>33</v>
      </c>
      <c r="N55" s="8" t="s">
        <v>34</v>
      </c>
    </row>
    <row r="56" spans="2:14" x14ac:dyDescent="0.3">
      <c r="B56" s="69" t="s">
        <v>5</v>
      </c>
      <c r="C56" s="70" t="s">
        <v>24</v>
      </c>
      <c r="D56" s="60">
        <v>0</v>
      </c>
      <c r="E56" s="61">
        <v>0</v>
      </c>
      <c r="F56" s="61">
        <v>0</v>
      </c>
      <c r="G56" s="61">
        <v>0</v>
      </c>
      <c r="H56" s="60">
        <v>0</v>
      </c>
      <c r="I56" s="61">
        <v>0</v>
      </c>
      <c r="J56" s="60">
        <v>0</v>
      </c>
      <c r="K56" s="61">
        <v>0</v>
      </c>
      <c r="L56" s="61">
        <v>0</v>
      </c>
      <c r="M56" s="60">
        <v>0</v>
      </c>
      <c r="N56" s="61">
        <v>0</v>
      </c>
    </row>
    <row r="57" spans="2:14" x14ac:dyDescent="0.3">
      <c r="B57" s="1"/>
      <c r="C57" s="8" t="s">
        <v>25</v>
      </c>
      <c r="D57" s="37">
        <v>0</v>
      </c>
      <c r="E57" s="3">
        <v>0</v>
      </c>
      <c r="F57" s="3">
        <v>0</v>
      </c>
      <c r="G57" s="3">
        <v>0</v>
      </c>
      <c r="H57" s="37">
        <v>0</v>
      </c>
      <c r="I57" s="71">
        <v>0</v>
      </c>
      <c r="J57" s="37">
        <v>0</v>
      </c>
      <c r="K57" s="3">
        <v>0</v>
      </c>
      <c r="L57" s="3">
        <v>0</v>
      </c>
      <c r="M57" s="37">
        <v>0</v>
      </c>
      <c r="N57" s="3">
        <v>0</v>
      </c>
    </row>
    <row r="58" spans="2:14" x14ac:dyDescent="0.3">
      <c r="B58" s="1"/>
      <c r="C58" s="8" t="s">
        <v>26</v>
      </c>
      <c r="D58" s="37">
        <v>0</v>
      </c>
      <c r="E58" s="3">
        <v>0</v>
      </c>
      <c r="F58" s="3">
        <v>0</v>
      </c>
      <c r="G58" s="3">
        <v>0</v>
      </c>
      <c r="H58" s="37">
        <v>0</v>
      </c>
      <c r="I58" s="71">
        <v>0</v>
      </c>
      <c r="J58" s="37">
        <v>0</v>
      </c>
      <c r="K58" s="3">
        <v>0</v>
      </c>
      <c r="L58" s="3">
        <v>0</v>
      </c>
      <c r="M58" s="37">
        <v>0</v>
      </c>
      <c r="N58" s="3">
        <v>0</v>
      </c>
    </row>
    <row r="59" spans="2:14" x14ac:dyDescent="0.3">
      <c r="B59" s="1"/>
      <c r="C59" s="8" t="s">
        <v>27</v>
      </c>
      <c r="D59" s="37">
        <v>0</v>
      </c>
      <c r="E59" s="3">
        <v>0</v>
      </c>
      <c r="F59" s="3">
        <v>0</v>
      </c>
      <c r="G59" s="3">
        <v>0</v>
      </c>
      <c r="H59" s="37">
        <v>0</v>
      </c>
      <c r="I59" s="71">
        <v>0</v>
      </c>
      <c r="J59" s="37">
        <v>0</v>
      </c>
      <c r="K59" s="3">
        <v>0</v>
      </c>
      <c r="L59" s="3">
        <v>0</v>
      </c>
      <c r="M59" s="37">
        <v>0</v>
      </c>
      <c r="N59" s="3">
        <v>0</v>
      </c>
    </row>
    <row r="60" spans="2:14" x14ac:dyDescent="0.3">
      <c r="B60" s="69" t="s">
        <v>6</v>
      </c>
      <c r="C60" s="70" t="s">
        <v>28</v>
      </c>
      <c r="D60" s="60">
        <v>0</v>
      </c>
      <c r="E60" s="61">
        <v>0</v>
      </c>
      <c r="F60" s="61">
        <v>0</v>
      </c>
      <c r="G60" s="61">
        <v>0</v>
      </c>
      <c r="H60" s="60">
        <v>0.14009006610865885</v>
      </c>
      <c r="I60" s="61">
        <v>0.14009006610865882</v>
      </c>
      <c r="J60" s="60">
        <v>0.14009410973247094</v>
      </c>
      <c r="K60" s="61">
        <v>0.14009410973247122</v>
      </c>
      <c r="L60" s="61">
        <v>0.14009410973247108</v>
      </c>
      <c r="M60" s="60">
        <v>0.14009338247753791</v>
      </c>
      <c r="N60" s="61">
        <v>0.14009338247753783</v>
      </c>
    </row>
    <row r="61" spans="2:14" x14ac:dyDescent="0.3">
      <c r="B61" s="1"/>
      <c r="C61" s="8" t="s">
        <v>29</v>
      </c>
      <c r="D61" s="37">
        <v>0</v>
      </c>
      <c r="E61" s="71">
        <v>0</v>
      </c>
      <c r="F61" s="71">
        <v>0</v>
      </c>
      <c r="G61" s="71">
        <v>0</v>
      </c>
      <c r="H61" s="37">
        <v>0.19574502644263506</v>
      </c>
      <c r="I61" s="3">
        <v>0.19574502644263503</v>
      </c>
      <c r="J61" s="37">
        <v>0.19574540932505119</v>
      </c>
      <c r="K61" s="3">
        <v>0.19574540932505113</v>
      </c>
      <c r="L61" s="3">
        <v>0.19574540932505111</v>
      </c>
      <c r="M61" s="37">
        <v>0.19574534088674497</v>
      </c>
      <c r="N61" s="71">
        <v>0.195745340886745</v>
      </c>
    </row>
    <row r="62" spans="2:14" x14ac:dyDescent="0.3">
      <c r="B62" s="69" t="s">
        <v>7</v>
      </c>
      <c r="C62" s="70" t="s">
        <v>30</v>
      </c>
      <c r="D62" s="60">
        <v>0</v>
      </c>
      <c r="E62" s="61">
        <v>0</v>
      </c>
      <c r="F62" s="61">
        <v>0</v>
      </c>
      <c r="G62" s="61">
        <v>0</v>
      </c>
      <c r="H62" s="60">
        <v>0.27464556588882399</v>
      </c>
      <c r="I62" s="61">
        <v>0.27464556588882388</v>
      </c>
      <c r="J62" s="60">
        <v>0.27463499504903649</v>
      </c>
      <c r="K62" s="61">
        <v>0.27463499504903593</v>
      </c>
      <c r="L62" s="61">
        <v>0.27463499504903605</v>
      </c>
      <c r="M62" s="60">
        <v>0.27463689555723481</v>
      </c>
      <c r="N62" s="61">
        <v>0.27463689555723569</v>
      </c>
    </row>
    <row r="63" spans="2:14" x14ac:dyDescent="0.3">
      <c r="B63" s="1"/>
      <c r="C63" s="8" t="s">
        <v>31</v>
      </c>
      <c r="D63" s="37">
        <v>0</v>
      </c>
      <c r="E63" s="3">
        <v>0</v>
      </c>
      <c r="F63" s="3">
        <v>0</v>
      </c>
      <c r="G63" s="3">
        <v>0</v>
      </c>
      <c r="H63" s="37">
        <v>8.6604834504676723E-2</v>
      </c>
      <c r="I63" s="3">
        <v>8.6604834504676875E-2</v>
      </c>
      <c r="J63" s="37">
        <v>8.6596009949301542E-2</v>
      </c>
      <c r="K63" s="3">
        <v>8.6596009949302694E-2</v>
      </c>
      <c r="L63" s="3">
        <v>8.6596009949302222E-2</v>
      </c>
      <c r="M63" s="37">
        <v>8.6597596977119981E-2</v>
      </c>
      <c r="N63" s="71">
        <v>8.6597596977118579E-2</v>
      </c>
    </row>
    <row r="64" spans="2:14" x14ac:dyDescent="0.3">
      <c r="B64" s="1"/>
      <c r="C64" s="8" t="s">
        <v>32</v>
      </c>
      <c r="D64" s="37">
        <v>0</v>
      </c>
      <c r="E64" s="3">
        <v>0</v>
      </c>
      <c r="F64" s="3">
        <v>0</v>
      </c>
      <c r="G64" s="3">
        <v>0</v>
      </c>
      <c r="H64" s="37">
        <v>8.519126804749054E-2</v>
      </c>
      <c r="I64" s="3">
        <v>8.519126804749047E-2</v>
      </c>
      <c r="J64" s="37">
        <v>8.518700308674057E-2</v>
      </c>
      <c r="K64" s="3">
        <v>8.5187003086740279E-2</v>
      </c>
      <c r="L64" s="3">
        <v>8.5187003086740362E-2</v>
      </c>
      <c r="M64" s="37">
        <v>8.5187769909810404E-2</v>
      </c>
      <c r="N64" s="71">
        <v>8.518776990981089E-2</v>
      </c>
    </row>
    <row r="65" spans="2:14" x14ac:dyDescent="0.3">
      <c r="B65" s="69" t="s">
        <v>8</v>
      </c>
      <c r="C65" s="70" t="s">
        <v>33</v>
      </c>
      <c r="D65" s="60">
        <v>0</v>
      </c>
      <c r="E65" s="61">
        <v>0</v>
      </c>
      <c r="F65" s="61">
        <v>0</v>
      </c>
      <c r="G65" s="61">
        <v>0</v>
      </c>
      <c r="H65" s="60">
        <v>0.12418148683643276</v>
      </c>
      <c r="I65" s="61">
        <v>0.12418148683643289</v>
      </c>
      <c r="J65" s="60">
        <v>0.12419402296537291</v>
      </c>
      <c r="K65" s="61">
        <v>0.12419402296537388</v>
      </c>
      <c r="L65" s="61">
        <v>0.12419402296537346</v>
      </c>
      <c r="M65" s="60">
        <v>0.12419176855281182</v>
      </c>
      <c r="N65" s="61">
        <v>0.12419176855281081</v>
      </c>
    </row>
    <row r="66" spans="2:14" x14ac:dyDescent="0.3">
      <c r="C66" s="8" t="s">
        <v>34</v>
      </c>
      <c r="D66" s="37">
        <v>0</v>
      </c>
      <c r="E66" s="3">
        <v>0</v>
      </c>
      <c r="F66" s="3">
        <v>0</v>
      </c>
      <c r="G66" s="3">
        <v>0</v>
      </c>
      <c r="H66" s="37">
        <v>9.3541752171282702E-2</v>
      </c>
      <c r="I66" s="71">
        <v>9.3541752171282577E-2</v>
      </c>
      <c r="J66" s="37">
        <v>9.354844989202675E-2</v>
      </c>
      <c r="K66" s="71">
        <v>9.3548449892025876E-2</v>
      </c>
      <c r="L66" s="71">
        <v>9.3548449892026153E-2</v>
      </c>
      <c r="M66" s="37">
        <v>9.3547245638740797E-2</v>
      </c>
      <c r="N66" s="3">
        <v>9.3547245638741783E-2</v>
      </c>
    </row>
    <row r="67" spans="2:14" x14ac:dyDescent="0.3">
      <c r="K67" s="72"/>
    </row>
    <row r="69" spans="2:14" x14ac:dyDescent="0.3"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</row>
    <row r="70" spans="2:14" x14ac:dyDescent="0.3"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</row>
    <row r="71" spans="2:14" x14ac:dyDescent="0.3"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</row>
    <row r="72" spans="2:14" x14ac:dyDescent="0.3"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</row>
    <row r="73" spans="2:14" x14ac:dyDescent="0.3"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</row>
    <row r="74" spans="2:14" x14ac:dyDescent="0.3"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</row>
    <row r="75" spans="2:14" x14ac:dyDescent="0.3"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</row>
    <row r="76" spans="2:14" x14ac:dyDescent="0.3"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</row>
    <row r="77" spans="2:14" x14ac:dyDescent="0.3"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</row>
    <row r="78" spans="2:14" x14ac:dyDescent="0.3"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</row>
    <row r="79" spans="2:14" x14ac:dyDescent="0.3"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</row>
    <row r="80" spans="2:14" x14ac:dyDescent="0.3">
      <c r="D80" s="73"/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6"/>
  <sheetViews>
    <sheetView workbookViewId="0"/>
  </sheetViews>
  <sheetFormatPr defaultColWidth="9.109375" defaultRowHeight="15.6" x14ac:dyDescent="0.3"/>
  <cols>
    <col min="1" max="1" width="9.109375" style="8"/>
    <col min="2" max="2" width="11.21875" style="1" bestFit="1" customWidth="1"/>
    <col min="3" max="3" width="1.5546875" style="8" customWidth="1"/>
    <col min="4" max="4" width="10.77734375" style="8" bestFit="1" customWidth="1"/>
    <col min="5" max="5" width="7.109375" style="19" bestFit="1" customWidth="1"/>
    <col min="6" max="6" width="10.77734375" style="8" bestFit="1" customWidth="1"/>
    <col min="7" max="7" width="8.33203125" style="8" bestFit="1" customWidth="1"/>
    <col min="8" max="9" width="12" style="8" bestFit="1" customWidth="1"/>
    <col min="10" max="10" width="5.44140625" style="8" bestFit="1" customWidth="1"/>
    <col min="11" max="16384" width="9.109375" style="8"/>
  </cols>
  <sheetData>
    <row r="2" spans="2:8" x14ac:dyDescent="0.3">
      <c r="E2" s="19" t="s">
        <v>28</v>
      </c>
      <c r="F2" s="8" t="s">
        <v>29</v>
      </c>
      <c r="G2" s="19" t="s">
        <v>15</v>
      </c>
      <c r="H2" s="19" t="s">
        <v>54</v>
      </c>
    </row>
    <row r="3" spans="2:8" x14ac:dyDescent="0.3">
      <c r="B3" s="1" t="s">
        <v>30</v>
      </c>
      <c r="D3" s="70" t="s">
        <v>28</v>
      </c>
      <c r="E3" s="74">
        <v>1</v>
      </c>
      <c r="F3" s="75">
        <v>0.2</v>
      </c>
      <c r="G3" s="76">
        <f>POWER(E3*F3,1/2)</f>
        <v>0.44721359549995793</v>
      </c>
      <c r="H3" s="60">
        <f>G3/$G$5</f>
        <v>0.16666666666666666</v>
      </c>
    </row>
    <row r="4" spans="2:8" x14ac:dyDescent="0.3">
      <c r="D4" s="8" t="s">
        <v>29</v>
      </c>
      <c r="E4" s="77">
        <v>5</v>
      </c>
      <c r="F4" s="78">
        <v>1</v>
      </c>
      <c r="G4" s="5">
        <f>POWER(E4*F4,1/2)</f>
        <v>2.2360679774997898</v>
      </c>
      <c r="H4" s="37">
        <f>G4/$G$5</f>
        <v>0.83333333333333337</v>
      </c>
    </row>
    <row r="5" spans="2:8" x14ac:dyDescent="0.3">
      <c r="D5" s="70"/>
      <c r="E5" s="79"/>
      <c r="F5" s="70"/>
      <c r="G5" s="76">
        <f>SUM(G3:G4)</f>
        <v>2.6832815729997477</v>
      </c>
      <c r="H5" s="79"/>
    </row>
    <row r="7" spans="2:8" x14ac:dyDescent="0.3">
      <c r="E7" s="19" t="s">
        <v>28</v>
      </c>
      <c r="F7" s="8" t="s">
        <v>29</v>
      </c>
      <c r="G7" s="19" t="s">
        <v>15</v>
      </c>
      <c r="H7" s="19" t="s">
        <v>54</v>
      </c>
    </row>
    <row r="8" spans="2:8" x14ac:dyDescent="0.3">
      <c r="B8" s="1" t="s">
        <v>31</v>
      </c>
      <c r="D8" s="70" t="s">
        <v>28</v>
      </c>
      <c r="E8" s="74">
        <v>1</v>
      </c>
      <c r="F8" s="75">
        <v>3</v>
      </c>
      <c r="G8" s="76">
        <f>POWER(E8*F8,1/2)</f>
        <v>1.7320508075688772</v>
      </c>
      <c r="H8" s="60">
        <f>G8/$G$10</f>
        <v>0.75</v>
      </c>
    </row>
    <row r="9" spans="2:8" x14ac:dyDescent="0.3">
      <c r="D9" s="8" t="s">
        <v>29</v>
      </c>
      <c r="E9" s="77">
        <v>0.33333333333333331</v>
      </c>
      <c r="F9" s="78">
        <v>1</v>
      </c>
      <c r="G9" s="5">
        <f>POWER(E9*F9,1/2)</f>
        <v>0.57735026918962573</v>
      </c>
      <c r="H9" s="37">
        <f>G9/$G$10</f>
        <v>0.25</v>
      </c>
    </row>
    <row r="10" spans="2:8" x14ac:dyDescent="0.3">
      <c r="D10" s="70"/>
      <c r="E10" s="79"/>
      <c r="F10" s="70"/>
      <c r="G10" s="76">
        <f>SUM(G8:G9)</f>
        <v>2.3094010767585029</v>
      </c>
      <c r="H10" s="79"/>
    </row>
    <row r="12" spans="2:8" x14ac:dyDescent="0.3">
      <c r="E12" s="19" t="s">
        <v>28</v>
      </c>
      <c r="F12" s="8" t="s">
        <v>29</v>
      </c>
      <c r="G12" s="19" t="s">
        <v>15</v>
      </c>
      <c r="H12" s="19" t="s">
        <v>54</v>
      </c>
    </row>
    <row r="13" spans="2:8" x14ac:dyDescent="0.3">
      <c r="B13" s="1" t="s">
        <v>32</v>
      </c>
      <c r="D13" s="70" t="s">
        <v>28</v>
      </c>
      <c r="E13" s="74">
        <v>1</v>
      </c>
      <c r="F13" s="75">
        <v>6</v>
      </c>
      <c r="G13" s="76">
        <f>POWER(E13*F13,1/2)</f>
        <v>2.4494897427831779</v>
      </c>
      <c r="H13" s="60">
        <f>G13/$G$15</f>
        <v>0.8571428571428571</v>
      </c>
    </row>
    <row r="14" spans="2:8" x14ac:dyDescent="0.3">
      <c r="D14" s="8" t="s">
        <v>29</v>
      </c>
      <c r="E14" s="77">
        <v>0.16666666666666666</v>
      </c>
      <c r="F14" s="78">
        <v>1</v>
      </c>
      <c r="G14" s="5">
        <f>POWER(E14*F14,1/2)</f>
        <v>0.40824829046386302</v>
      </c>
      <c r="H14" s="37">
        <f>G14/$G$15</f>
        <v>0.14285714285714285</v>
      </c>
    </row>
    <row r="15" spans="2:8" x14ac:dyDescent="0.3">
      <c r="D15" s="70"/>
      <c r="E15" s="79"/>
      <c r="F15" s="70"/>
      <c r="G15" s="76">
        <f>SUM(G13:G14)</f>
        <v>2.857738033247041</v>
      </c>
      <c r="H15" s="79"/>
    </row>
    <row r="16" spans="2:8" x14ac:dyDescent="0.3">
      <c r="G16" s="6"/>
    </row>
    <row r="17" spans="2:9" x14ac:dyDescent="0.3">
      <c r="B17" s="1" t="s">
        <v>33</v>
      </c>
      <c r="E17" s="19" t="s">
        <v>28</v>
      </c>
      <c r="F17" s="8" t="s">
        <v>29</v>
      </c>
      <c r="G17" s="19" t="s">
        <v>15</v>
      </c>
      <c r="H17" s="19" t="s">
        <v>54</v>
      </c>
    </row>
    <row r="18" spans="2:9" x14ac:dyDescent="0.3">
      <c r="D18" s="70" t="s">
        <v>28</v>
      </c>
      <c r="E18" s="74">
        <v>1</v>
      </c>
      <c r="F18" s="75">
        <v>0.33333333333333331</v>
      </c>
      <c r="G18" s="76">
        <f>POWER(E18*F18,1/2)</f>
        <v>0.57735026918962573</v>
      </c>
      <c r="H18" s="60">
        <f>G18/$G$20</f>
        <v>0.25</v>
      </c>
    </row>
    <row r="19" spans="2:9" x14ac:dyDescent="0.3">
      <c r="D19" s="8" t="s">
        <v>29</v>
      </c>
      <c r="E19" s="77">
        <v>3</v>
      </c>
      <c r="F19" s="78">
        <v>1</v>
      </c>
      <c r="G19" s="5">
        <f>POWER(E19*F19,1/2)</f>
        <v>1.7320508075688772</v>
      </c>
      <c r="H19" s="37">
        <f>G19/$G$20</f>
        <v>0.75</v>
      </c>
    </row>
    <row r="20" spans="2:9" x14ac:dyDescent="0.3">
      <c r="D20" s="70"/>
      <c r="E20" s="79"/>
      <c r="F20" s="70"/>
      <c r="G20" s="76">
        <f>SUM(G18:G19)</f>
        <v>2.3094010767585029</v>
      </c>
      <c r="H20" s="79"/>
    </row>
    <row r="22" spans="2:9" x14ac:dyDescent="0.3">
      <c r="B22" s="1" t="s">
        <v>34</v>
      </c>
      <c r="E22" s="19" t="s">
        <v>28</v>
      </c>
      <c r="F22" s="8" t="s">
        <v>29</v>
      </c>
      <c r="G22" s="19" t="s">
        <v>15</v>
      </c>
      <c r="H22" s="19" t="s">
        <v>54</v>
      </c>
    </row>
    <row r="23" spans="2:9" x14ac:dyDescent="0.3">
      <c r="D23" s="70" t="s">
        <v>28</v>
      </c>
      <c r="E23" s="74">
        <v>1</v>
      </c>
      <c r="F23" s="75">
        <v>2</v>
      </c>
      <c r="G23" s="76">
        <f>POWER(E23*F23,1/2)</f>
        <v>1.4142135623730951</v>
      </c>
      <c r="H23" s="60">
        <f>G23/$G$25</f>
        <v>0.66666666666666663</v>
      </c>
    </row>
    <row r="24" spans="2:9" x14ac:dyDescent="0.3">
      <c r="D24" s="8" t="s">
        <v>29</v>
      </c>
      <c r="E24" s="77">
        <v>0.5</v>
      </c>
      <c r="F24" s="78">
        <v>1</v>
      </c>
      <c r="G24" s="5">
        <f>POWER(E24*F24,1/2)</f>
        <v>0.70710678118654757</v>
      </c>
      <c r="H24" s="37">
        <f>G24/$G$25</f>
        <v>0.33333333333333331</v>
      </c>
    </row>
    <row r="25" spans="2:9" x14ac:dyDescent="0.3">
      <c r="D25" s="70"/>
      <c r="E25" s="79"/>
      <c r="F25" s="70"/>
      <c r="G25" s="76">
        <f>SUM(G23:G24)</f>
        <v>2.1213203435596428</v>
      </c>
      <c r="H25" s="79"/>
    </row>
    <row r="27" spans="2:9" x14ac:dyDescent="0.3">
      <c r="B27" s="1" t="s">
        <v>28</v>
      </c>
      <c r="E27" s="19" t="s">
        <v>30</v>
      </c>
      <c r="F27" s="8" t="s">
        <v>31</v>
      </c>
      <c r="G27" s="8" t="s">
        <v>32</v>
      </c>
      <c r="H27" s="19" t="s">
        <v>15</v>
      </c>
      <c r="I27" s="19" t="s">
        <v>54</v>
      </c>
    </row>
    <row r="28" spans="2:9" x14ac:dyDescent="0.3">
      <c r="D28" s="70" t="s">
        <v>30</v>
      </c>
      <c r="E28" s="74">
        <v>1</v>
      </c>
      <c r="F28" s="75">
        <v>6</v>
      </c>
      <c r="G28" s="75">
        <v>5</v>
      </c>
      <c r="H28" s="79">
        <f>POWER(E28*F28*G28,1/3)</f>
        <v>3.1072325059538586</v>
      </c>
      <c r="I28" s="79">
        <f>H28/$H$31</f>
        <v>0.72584830609568107</v>
      </c>
    </row>
    <row r="29" spans="2:9" x14ac:dyDescent="0.3">
      <c r="D29" s="8" t="s">
        <v>31</v>
      </c>
      <c r="E29" s="77">
        <v>0.16666666666666666</v>
      </c>
      <c r="F29" s="78">
        <v>1</v>
      </c>
      <c r="G29" s="78">
        <v>0.5</v>
      </c>
      <c r="H29" s="19">
        <f t="shared" ref="H29:H30" si="0">POWER(E29*F29*G29,1/3)</f>
        <v>0.4367902323681494</v>
      </c>
      <c r="I29" s="19">
        <f t="shared" ref="I29:I30" si="1">H29/$H$31</f>
        <v>0.10203402856917337</v>
      </c>
    </row>
    <row r="30" spans="2:9" x14ac:dyDescent="0.3">
      <c r="D30" s="8" t="s">
        <v>32</v>
      </c>
      <c r="E30" s="77">
        <v>0.2</v>
      </c>
      <c r="F30" s="78">
        <v>2</v>
      </c>
      <c r="G30" s="78">
        <v>1</v>
      </c>
      <c r="H30" s="19">
        <f t="shared" si="0"/>
        <v>0.73680629972807732</v>
      </c>
      <c r="I30" s="19">
        <f t="shared" si="1"/>
        <v>0.17211766533514547</v>
      </c>
    </row>
    <row r="31" spans="2:9" x14ac:dyDescent="0.3">
      <c r="D31" s="70"/>
      <c r="E31" s="79"/>
      <c r="F31" s="70"/>
      <c r="G31" s="70"/>
      <c r="H31" s="79">
        <f>SUM(H28:H30)</f>
        <v>4.2808290380500855</v>
      </c>
      <c r="I31" s="79"/>
    </row>
    <row r="33" spans="2:9" x14ac:dyDescent="0.3">
      <c r="B33" s="1" t="s">
        <v>29</v>
      </c>
      <c r="E33" s="19" t="s">
        <v>30</v>
      </c>
      <c r="F33" s="8" t="s">
        <v>31</v>
      </c>
      <c r="G33" s="8" t="s">
        <v>32</v>
      </c>
      <c r="H33" s="19" t="s">
        <v>15</v>
      </c>
      <c r="I33" s="19" t="s">
        <v>54</v>
      </c>
    </row>
    <row r="34" spans="2:9" x14ac:dyDescent="0.3">
      <c r="D34" s="70" t="s">
        <v>30</v>
      </c>
      <c r="E34" s="74">
        <v>1</v>
      </c>
      <c r="F34" s="75">
        <v>5</v>
      </c>
      <c r="G34" s="75">
        <v>4</v>
      </c>
      <c r="H34" s="79">
        <f>POWER(E34*F34*G34,1/3)</f>
        <v>2.7144176165949063</v>
      </c>
      <c r="I34" s="79">
        <f>H34/$H$37</f>
        <v>0.683340461621599</v>
      </c>
    </row>
    <row r="35" spans="2:9" x14ac:dyDescent="0.3">
      <c r="D35" s="8" t="s">
        <v>31</v>
      </c>
      <c r="E35" s="77">
        <v>0.2</v>
      </c>
      <c r="F35" s="78">
        <v>1</v>
      </c>
      <c r="G35" s="78">
        <v>0.5</v>
      </c>
      <c r="H35" s="19">
        <f t="shared" ref="H35:H36" si="2">POWER(E35*F35*G35,1/3)</f>
        <v>0.46415888336127797</v>
      </c>
      <c r="I35" s="19">
        <f t="shared" ref="I35:I36" si="3">H35/$H$37</f>
        <v>0.11684957527638852</v>
      </c>
    </row>
    <row r="36" spans="2:9" x14ac:dyDescent="0.3">
      <c r="D36" s="8" t="s">
        <v>32</v>
      </c>
      <c r="E36" s="77">
        <v>0.25</v>
      </c>
      <c r="F36" s="78">
        <v>2</v>
      </c>
      <c r="G36" s="78">
        <v>1</v>
      </c>
      <c r="H36" s="19">
        <f t="shared" si="2"/>
        <v>0.79370052598409979</v>
      </c>
      <c r="I36" s="19">
        <f t="shared" si="3"/>
        <v>0.19980996310201241</v>
      </c>
    </row>
    <row r="37" spans="2:9" x14ac:dyDescent="0.3">
      <c r="D37" s="70"/>
      <c r="E37" s="79"/>
      <c r="F37" s="70"/>
      <c r="G37" s="70"/>
      <c r="H37" s="79">
        <f>SUM(H34:H36)</f>
        <v>3.9722770259402842</v>
      </c>
      <c r="I37" s="79"/>
    </row>
    <row r="39" spans="2:9" x14ac:dyDescent="0.3">
      <c r="B39" s="1" t="s">
        <v>33</v>
      </c>
      <c r="E39" s="19" t="s">
        <v>30</v>
      </c>
      <c r="F39" s="8" t="s">
        <v>31</v>
      </c>
      <c r="G39" s="8" t="s">
        <v>32</v>
      </c>
      <c r="H39" s="19" t="s">
        <v>15</v>
      </c>
      <c r="I39" s="19" t="s">
        <v>54</v>
      </c>
    </row>
    <row r="40" spans="2:9" x14ac:dyDescent="0.3">
      <c r="D40" s="70" t="s">
        <v>30</v>
      </c>
      <c r="E40" s="74">
        <v>1</v>
      </c>
      <c r="F40" s="75">
        <v>0.25</v>
      </c>
      <c r="G40" s="75">
        <v>2</v>
      </c>
      <c r="H40" s="79">
        <f>POWER(E40*F40*G40,1/3)</f>
        <v>0.79370052598409979</v>
      </c>
      <c r="I40" s="79">
        <f>H40/$H$43</f>
        <v>0.18329040734490959</v>
      </c>
    </row>
    <row r="41" spans="2:9" x14ac:dyDescent="0.3">
      <c r="D41" s="8" t="s">
        <v>31</v>
      </c>
      <c r="E41" s="77">
        <v>4</v>
      </c>
      <c r="F41" s="78">
        <v>1</v>
      </c>
      <c r="G41" s="78">
        <v>7</v>
      </c>
      <c r="H41" s="19">
        <f t="shared" ref="H41:H42" si="4">POWER(E41*F41*G41,1/3)</f>
        <v>3.0365889718756618</v>
      </c>
      <c r="I41" s="19">
        <f t="shared" ref="I41:I42" si="5">H41/$H$43</f>
        <v>0.70124387142626154</v>
      </c>
    </row>
    <row r="42" spans="2:9" x14ac:dyDescent="0.3">
      <c r="D42" s="8" t="s">
        <v>32</v>
      </c>
      <c r="E42" s="77">
        <v>0.5</v>
      </c>
      <c r="F42" s="78">
        <v>0.25</v>
      </c>
      <c r="G42" s="78">
        <v>1</v>
      </c>
      <c r="H42" s="19">
        <f t="shared" si="4"/>
        <v>0.50000000000000011</v>
      </c>
      <c r="I42" s="19">
        <f t="shared" si="5"/>
        <v>0.11546572122882875</v>
      </c>
    </row>
    <row r="43" spans="2:9" x14ac:dyDescent="0.3">
      <c r="D43" s="70"/>
      <c r="E43" s="79"/>
      <c r="F43" s="70"/>
      <c r="G43" s="70"/>
      <c r="H43" s="79">
        <f>SUM(H40:H42)</f>
        <v>4.3302894978597619</v>
      </c>
      <c r="I43" s="79"/>
    </row>
    <row r="45" spans="2:9" x14ac:dyDescent="0.3">
      <c r="B45" s="1" t="s">
        <v>34</v>
      </c>
      <c r="E45" s="19" t="s">
        <v>30</v>
      </c>
      <c r="F45" s="8" t="s">
        <v>31</v>
      </c>
      <c r="G45" s="8" t="s">
        <v>32</v>
      </c>
      <c r="H45" s="19" t="s">
        <v>15</v>
      </c>
      <c r="I45" s="19" t="s">
        <v>54</v>
      </c>
    </row>
    <row r="46" spans="2:9" x14ac:dyDescent="0.3">
      <c r="D46" s="70" t="s">
        <v>30</v>
      </c>
      <c r="E46" s="74">
        <v>1</v>
      </c>
      <c r="F46" s="75">
        <v>5</v>
      </c>
      <c r="G46" s="75">
        <v>2</v>
      </c>
      <c r="H46" s="79">
        <f>POWER(E46*F46*G46,1/3)</f>
        <v>2.1544346900318838</v>
      </c>
      <c r="I46" s="79">
        <f>H46/$H$49</f>
        <v>0.58155206685161598</v>
      </c>
    </row>
    <row r="47" spans="2:9" x14ac:dyDescent="0.3">
      <c r="D47" s="8" t="s">
        <v>31</v>
      </c>
      <c r="E47" s="77">
        <v>0.2</v>
      </c>
      <c r="F47" s="78">
        <v>1</v>
      </c>
      <c r="G47" s="78">
        <v>0.33333333333333331</v>
      </c>
      <c r="H47" s="19">
        <f t="shared" ref="H47:H48" si="6">POWER(E47*F47*G47,1/3)</f>
        <v>0.40548013303822666</v>
      </c>
      <c r="I47" s="19">
        <f t="shared" ref="I47:I48" si="7">H47/$H$49</f>
        <v>0.10945228951551982</v>
      </c>
    </row>
    <row r="48" spans="2:9" x14ac:dyDescent="0.3">
      <c r="D48" s="8" t="s">
        <v>32</v>
      </c>
      <c r="E48" s="77">
        <v>0.5</v>
      </c>
      <c r="F48" s="78">
        <v>3</v>
      </c>
      <c r="G48" s="78">
        <v>1</v>
      </c>
      <c r="H48" s="19">
        <f t="shared" si="6"/>
        <v>1.1447142425533319</v>
      </c>
      <c r="I48" s="19">
        <f t="shared" si="7"/>
        <v>0.30899564363286419</v>
      </c>
    </row>
    <row r="49" spans="2:9" x14ac:dyDescent="0.3">
      <c r="D49" s="70"/>
      <c r="E49" s="79"/>
      <c r="F49" s="70"/>
      <c r="G49" s="70"/>
      <c r="H49" s="79">
        <f>SUM(H46:H48)</f>
        <v>3.7046290656234424</v>
      </c>
      <c r="I49" s="79"/>
    </row>
    <row r="51" spans="2:9" x14ac:dyDescent="0.3">
      <c r="B51" s="1" t="s">
        <v>28</v>
      </c>
      <c r="E51" s="19" t="s">
        <v>33</v>
      </c>
      <c r="F51" s="24" t="s">
        <v>34</v>
      </c>
      <c r="G51" s="19" t="s">
        <v>15</v>
      </c>
      <c r="H51" s="19" t="s">
        <v>54</v>
      </c>
    </row>
    <row r="52" spans="2:9" x14ac:dyDescent="0.3">
      <c r="D52" s="70" t="s">
        <v>33</v>
      </c>
      <c r="E52" s="74">
        <v>1</v>
      </c>
      <c r="F52" s="75">
        <v>0.2</v>
      </c>
      <c r="G52" s="76">
        <f>POWER(E52*F52,1/2)</f>
        <v>0.44721359549995793</v>
      </c>
      <c r="H52" s="60">
        <f>G52/$G$54</f>
        <v>0.16666666666666666</v>
      </c>
    </row>
    <row r="53" spans="2:9" x14ac:dyDescent="0.3">
      <c r="D53" s="24" t="s">
        <v>34</v>
      </c>
      <c r="E53" s="77">
        <v>5</v>
      </c>
      <c r="F53" s="78">
        <v>1</v>
      </c>
      <c r="G53" s="5">
        <f>POWER(E53*F53,1/2)</f>
        <v>2.2360679774997898</v>
      </c>
      <c r="H53" s="37">
        <f>G53/$G$54</f>
        <v>0.83333333333333337</v>
      </c>
    </row>
    <row r="54" spans="2:9" x14ac:dyDescent="0.3">
      <c r="D54" s="70"/>
      <c r="E54" s="79"/>
      <c r="F54" s="70"/>
      <c r="G54" s="76">
        <f>SUM(G52:G53)</f>
        <v>2.6832815729997477</v>
      </c>
      <c r="H54" s="79"/>
    </row>
    <row r="56" spans="2:9" x14ac:dyDescent="0.3">
      <c r="B56" s="1" t="s">
        <v>29</v>
      </c>
      <c r="E56" s="19" t="s">
        <v>33</v>
      </c>
      <c r="F56" s="24" t="s">
        <v>34</v>
      </c>
      <c r="G56" s="19" t="s">
        <v>15</v>
      </c>
      <c r="H56" s="19" t="s">
        <v>54</v>
      </c>
    </row>
    <row r="57" spans="2:9" x14ac:dyDescent="0.3">
      <c r="D57" s="70" t="s">
        <v>33</v>
      </c>
      <c r="E57" s="74">
        <v>1</v>
      </c>
      <c r="F57" s="75">
        <v>0.25</v>
      </c>
      <c r="G57" s="76">
        <f>POWER(E57*F57,1/2)</f>
        <v>0.5</v>
      </c>
      <c r="H57" s="60">
        <f>G57/$G$59</f>
        <v>0.2</v>
      </c>
    </row>
    <row r="58" spans="2:9" x14ac:dyDescent="0.3">
      <c r="D58" s="24" t="s">
        <v>34</v>
      </c>
      <c r="E58" s="77">
        <v>4</v>
      </c>
      <c r="F58" s="78">
        <v>1</v>
      </c>
      <c r="G58" s="5">
        <f>POWER(E58*F58,1/2)</f>
        <v>2</v>
      </c>
      <c r="H58" s="37">
        <f>G58/$G$59</f>
        <v>0.8</v>
      </c>
    </row>
    <row r="59" spans="2:9" x14ac:dyDescent="0.3">
      <c r="D59" s="70"/>
      <c r="E59" s="79"/>
      <c r="F59" s="70"/>
      <c r="G59" s="76">
        <f>SUM(G57:G58)</f>
        <v>2.5</v>
      </c>
      <c r="H59" s="79"/>
    </row>
    <row r="61" spans="2:9" x14ac:dyDescent="0.3">
      <c r="B61" s="1" t="s">
        <v>30</v>
      </c>
      <c r="E61" s="19" t="s">
        <v>33</v>
      </c>
      <c r="F61" s="24" t="s">
        <v>34</v>
      </c>
      <c r="G61" s="19" t="s">
        <v>15</v>
      </c>
      <c r="H61" s="19" t="s">
        <v>54</v>
      </c>
    </row>
    <row r="62" spans="2:9" x14ac:dyDescent="0.3">
      <c r="D62" s="70" t="s">
        <v>33</v>
      </c>
      <c r="E62" s="74">
        <v>1</v>
      </c>
      <c r="F62" s="75">
        <v>1</v>
      </c>
      <c r="G62" s="76">
        <f>POWER(E62*F62,1/2)</f>
        <v>1</v>
      </c>
      <c r="H62" s="60">
        <f>G62/$G$64</f>
        <v>0.41421356237309509</v>
      </c>
    </row>
    <row r="63" spans="2:9" x14ac:dyDescent="0.3">
      <c r="D63" s="24" t="s">
        <v>34</v>
      </c>
      <c r="E63" s="77">
        <v>2</v>
      </c>
      <c r="F63" s="78">
        <v>1</v>
      </c>
      <c r="G63" s="5">
        <f>POWER(E63*F63,1/2)</f>
        <v>1.4142135623730951</v>
      </c>
      <c r="H63" s="37">
        <f>G63/$G$64</f>
        <v>0.58578643762690508</v>
      </c>
    </row>
    <row r="64" spans="2:9" x14ac:dyDescent="0.3">
      <c r="D64" s="70"/>
      <c r="E64" s="79"/>
      <c r="F64" s="70"/>
      <c r="G64" s="76">
        <f>SUM(G62:G63)</f>
        <v>2.4142135623730949</v>
      </c>
      <c r="H64" s="79"/>
    </row>
    <row r="67" spans="2:8" x14ac:dyDescent="0.3">
      <c r="B67" s="1" t="s">
        <v>31</v>
      </c>
      <c r="E67" s="19" t="s">
        <v>33</v>
      </c>
      <c r="F67" s="24" t="s">
        <v>34</v>
      </c>
      <c r="G67" s="19" t="s">
        <v>15</v>
      </c>
      <c r="H67" s="19" t="s">
        <v>54</v>
      </c>
    </row>
    <row r="68" spans="2:8" x14ac:dyDescent="0.3">
      <c r="D68" s="70" t="s">
        <v>33</v>
      </c>
      <c r="E68" s="74">
        <v>1</v>
      </c>
      <c r="F68" s="75">
        <v>8</v>
      </c>
      <c r="G68" s="76">
        <f>POWER(E68*F68,1/2)</f>
        <v>2.8284271247461903</v>
      </c>
      <c r="H68" s="60">
        <f>G68/$G$70</f>
        <v>0.88888888888888884</v>
      </c>
    </row>
    <row r="69" spans="2:8" x14ac:dyDescent="0.3">
      <c r="D69" s="24" t="s">
        <v>34</v>
      </c>
      <c r="E69" s="77">
        <v>0.125</v>
      </c>
      <c r="F69" s="78">
        <v>1</v>
      </c>
      <c r="G69" s="5">
        <f>POWER(E69*F69,1/2)</f>
        <v>0.35355339059327379</v>
      </c>
      <c r="H69" s="37">
        <f>G69/$G$70</f>
        <v>0.1111111111111111</v>
      </c>
    </row>
    <row r="70" spans="2:8" x14ac:dyDescent="0.3">
      <c r="D70" s="70"/>
      <c r="E70" s="79"/>
      <c r="F70" s="70"/>
      <c r="G70" s="76">
        <f>SUM(G68:G69)</f>
        <v>3.1819805153394642</v>
      </c>
      <c r="H70" s="79"/>
    </row>
    <row r="73" spans="2:8" x14ac:dyDescent="0.3">
      <c r="B73" s="1" t="s">
        <v>32</v>
      </c>
      <c r="E73" s="19" t="s">
        <v>33</v>
      </c>
      <c r="F73" s="24" t="s">
        <v>34</v>
      </c>
      <c r="G73" s="19" t="s">
        <v>15</v>
      </c>
      <c r="H73" s="19" t="s">
        <v>54</v>
      </c>
    </row>
    <row r="74" spans="2:8" x14ac:dyDescent="0.3">
      <c r="D74" s="70" t="s">
        <v>33</v>
      </c>
      <c r="E74" s="74">
        <v>1</v>
      </c>
      <c r="F74" s="75">
        <v>3</v>
      </c>
      <c r="G74" s="76">
        <f>POWER(E74*F74,1/2)</f>
        <v>1.7320508075688772</v>
      </c>
      <c r="H74" s="60">
        <f>G74/$G$76</f>
        <v>0.75</v>
      </c>
    </row>
    <row r="75" spans="2:8" x14ac:dyDescent="0.3">
      <c r="D75" s="24" t="s">
        <v>34</v>
      </c>
      <c r="E75" s="77">
        <v>0.33333333333333331</v>
      </c>
      <c r="F75" s="78">
        <v>1</v>
      </c>
      <c r="G75" s="5">
        <f>POWER(E75*F75,1/2)</f>
        <v>0.57735026918962573</v>
      </c>
      <c r="H75" s="37">
        <f>G75/$G$76</f>
        <v>0.25</v>
      </c>
    </row>
    <row r="76" spans="2:8" x14ac:dyDescent="0.3">
      <c r="D76" s="70"/>
      <c r="E76" s="79"/>
      <c r="F76" s="70"/>
      <c r="G76" s="76">
        <f>SUM(G74:G75)</f>
        <v>2.3094010767585029</v>
      </c>
      <c r="H76" s="7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fuzzy_DEMATEL</vt:lpstr>
      <vt:lpstr>MMDE</vt:lpstr>
      <vt:lpstr>fuzzy_DEMATEL-ANP</vt:lpstr>
      <vt:lpstr>párová srovnání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2017-01-09T06:19:56Z</dcterms:modified>
</cp:coreProperties>
</file>