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420" windowHeight="11020" tabRatio="500"/>
  </bookViews>
  <sheets>
    <sheet name="leasing plan" sheetId="3" r:id="rId1"/>
    <sheet name="DCF Model" sheetId="4" r:id="rId2"/>
  </sheets>
  <definedNames>
    <definedName name="_xlnm._FilterDatabase" localSheetId="0" hidden="1">'leasing plan'!$A$3:$P$188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3" l="1"/>
  <c r="E6" i="3"/>
  <c r="F6" i="3"/>
  <c r="E8" i="3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4" i="3"/>
  <c r="F44" i="3"/>
  <c r="E45" i="3"/>
  <c r="F45" i="3"/>
  <c r="E46" i="3"/>
  <c r="F46" i="3"/>
  <c r="E47" i="3"/>
  <c r="F47" i="3"/>
  <c r="E48" i="3"/>
  <c r="F48" i="3"/>
  <c r="E49" i="3"/>
  <c r="F49" i="3"/>
  <c r="E51" i="3"/>
  <c r="F51" i="3"/>
  <c r="E52" i="3"/>
  <c r="F52" i="3"/>
  <c r="E53" i="3"/>
  <c r="F53" i="3"/>
  <c r="E54" i="3"/>
  <c r="F54" i="3"/>
  <c r="E55" i="3"/>
  <c r="F55" i="3"/>
  <c r="E56" i="3"/>
  <c r="F56" i="3"/>
  <c r="E57" i="3"/>
  <c r="F57" i="3"/>
  <c r="E58" i="3"/>
  <c r="F58" i="3"/>
  <c r="E60" i="3"/>
  <c r="F60" i="3"/>
  <c r="E61" i="3"/>
  <c r="F61" i="3"/>
  <c r="E63" i="3"/>
  <c r="F63" i="3"/>
  <c r="E64" i="3"/>
  <c r="F64" i="3"/>
  <c r="E65" i="3"/>
  <c r="F65" i="3"/>
  <c r="E66" i="3"/>
  <c r="F66" i="3"/>
  <c r="E67" i="3"/>
  <c r="F67" i="3"/>
  <c r="E68" i="3"/>
  <c r="F68" i="3"/>
  <c r="E69" i="3"/>
  <c r="F69" i="3"/>
  <c r="E70" i="3"/>
  <c r="F70" i="3"/>
  <c r="E71" i="3"/>
  <c r="F71" i="3"/>
  <c r="E72" i="3"/>
  <c r="F72" i="3"/>
  <c r="E73" i="3"/>
  <c r="F73" i="3"/>
  <c r="E74" i="3"/>
  <c r="F74" i="3"/>
  <c r="E75" i="3"/>
  <c r="F75" i="3"/>
  <c r="E76" i="3"/>
  <c r="F76" i="3"/>
  <c r="E77" i="3"/>
  <c r="F77" i="3"/>
  <c r="E78" i="3"/>
  <c r="F78" i="3"/>
  <c r="E79" i="3"/>
  <c r="F79" i="3"/>
  <c r="E80" i="3"/>
  <c r="F80" i="3"/>
  <c r="E82" i="3"/>
  <c r="F82" i="3"/>
  <c r="E83" i="3"/>
  <c r="F83" i="3"/>
  <c r="E84" i="3"/>
  <c r="F84" i="3"/>
  <c r="E85" i="3"/>
  <c r="F85" i="3"/>
  <c r="E86" i="3"/>
  <c r="F86" i="3"/>
  <c r="E87" i="3"/>
  <c r="F87" i="3"/>
  <c r="E88" i="3"/>
  <c r="F88" i="3"/>
  <c r="E89" i="3"/>
  <c r="F89" i="3"/>
  <c r="E91" i="3"/>
  <c r="F91" i="3"/>
  <c r="E92" i="3"/>
  <c r="F92" i="3"/>
  <c r="E93" i="3"/>
  <c r="F93" i="3"/>
  <c r="E94" i="3"/>
  <c r="F94" i="3"/>
  <c r="E95" i="3"/>
  <c r="F95" i="3"/>
  <c r="E97" i="3"/>
  <c r="F97" i="3"/>
  <c r="E99" i="3"/>
  <c r="F99" i="3"/>
  <c r="E100" i="3"/>
  <c r="F100" i="3"/>
  <c r="E101" i="3"/>
  <c r="F101" i="3"/>
  <c r="E102" i="3"/>
  <c r="F102" i="3"/>
  <c r="E103" i="3"/>
  <c r="F103" i="3"/>
  <c r="E104" i="3"/>
  <c r="F104" i="3"/>
  <c r="E105" i="3"/>
  <c r="F105" i="3"/>
  <c r="E106" i="3"/>
  <c r="F106" i="3"/>
  <c r="E107" i="3"/>
  <c r="F107" i="3"/>
  <c r="E108" i="3"/>
  <c r="F108" i="3"/>
  <c r="E109" i="3"/>
  <c r="F109" i="3"/>
  <c r="E110" i="3"/>
  <c r="F110" i="3"/>
  <c r="E111" i="3"/>
  <c r="F111" i="3"/>
  <c r="E112" i="3"/>
  <c r="F112" i="3"/>
  <c r="E113" i="3"/>
  <c r="F113" i="3"/>
  <c r="E114" i="3"/>
  <c r="F114" i="3"/>
  <c r="E115" i="3"/>
  <c r="F115" i="3"/>
  <c r="E116" i="3"/>
  <c r="F116" i="3"/>
  <c r="E117" i="3"/>
  <c r="F117" i="3"/>
  <c r="E118" i="3"/>
  <c r="F118" i="3"/>
  <c r="E119" i="3"/>
  <c r="F119" i="3"/>
  <c r="E120" i="3"/>
  <c r="F120" i="3"/>
  <c r="E121" i="3"/>
  <c r="F121" i="3"/>
  <c r="E123" i="3"/>
  <c r="F123" i="3"/>
  <c r="E124" i="3"/>
  <c r="F124" i="3"/>
  <c r="E125" i="3"/>
  <c r="F125" i="3"/>
  <c r="E126" i="3"/>
  <c r="F126" i="3"/>
  <c r="E127" i="3"/>
  <c r="F127" i="3"/>
  <c r="E128" i="3"/>
  <c r="F128" i="3"/>
  <c r="E129" i="3"/>
  <c r="F129" i="3"/>
  <c r="E130" i="3"/>
  <c r="F130" i="3"/>
  <c r="E131" i="3"/>
  <c r="F131" i="3"/>
  <c r="E133" i="3"/>
  <c r="F133" i="3"/>
  <c r="E134" i="3"/>
  <c r="F134" i="3"/>
  <c r="E135" i="3"/>
  <c r="F135" i="3"/>
  <c r="E136" i="3"/>
  <c r="F136" i="3"/>
  <c r="E137" i="3"/>
  <c r="F137" i="3"/>
  <c r="E138" i="3"/>
  <c r="F138" i="3"/>
  <c r="E140" i="3"/>
  <c r="F140" i="3"/>
  <c r="E141" i="3"/>
  <c r="F141" i="3"/>
  <c r="E142" i="3"/>
  <c r="F142" i="3"/>
  <c r="E143" i="3"/>
  <c r="F143" i="3"/>
  <c r="E144" i="3"/>
  <c r="F144" i="3"/>
  <c r="E145" i="3"/>
  <c r="F145" i="3"/>
  <c r="E146" i="3"/>
  <c r="F146" i="3"/>
  <c r="E147" i="3"/>
  <c r="F147" i="3"/>
  <c r="E148" i="3"/>
  <c r="F148" i="3"/>
  <c r="E149" i="3"/>
  <c r="F149" i="3"/>
  <c r="E150" i="3"/>
  <c r="F150" i="3"/>
  <c r="E151" i="3"/>
  <c r="F151" i="3"/>
  <c r="E152" i="3"/>
  <c r="F152" i="3"/>
  <c r="E153" i="3"/>
  <c r="F153" i="3"/>
  <c r="E154" i="3"/>
  <c r="F154" i="3"/>
  <c r="E155" i="3"/>
  <c r="F155" i="3"/>
  <c r="E156" i="3"/>
  <c r="F156" i="3"/>
  <c r="E157" i="3"/>
  <c r="F157" i="3"/>
  <c r="E158" i="3"/>
  <c r="F158" i="3"/>
  <c r="E159" i="3"/>
  <c r="F159" i="3"/>
  <c r="E160" i="3"/>
  <c r="F160" i="3"/>
  <c r="E161" i="3"/>
  <c r="F161" i="3"/>
  <c r="E162" i="3"/>
  <c r="F162" i="3"/>
  <c r="E164" i="3"/>
  <c r="F164" i="3"/>
  <c r="E165" i="3"/>
  <c r="F165" i="3"/>
  <c r="E166" i="3"/>
  <c r="F166" i="3"/>
  <c r="E167" i="3"/>
  <c r="F167" i="3"/>
  <c r="E168" i="3"/>
  <c r="F168" i="3"/>
  <c r="E169" i="3"/>
  <c r="F169" i="3"/>
  <c r="E171" i="3"/>
  <c r="F171" i="3"/>
  <c r="E172" i="3"/>
  <c r="F172" i="3"/>
  <c r="E173" i="3"/>
  <c r="F173" i="3"/>
  <c r="E174" i="3"/>
  <c r="F174" i="3"/>
  <c r="E176" i="3"/>
  <c r="F176" i="3"/>
  <c r="E177" i="3"/>
  <c r="F177" i="3"/>
  <c r="E178" i="3"/>
  <c r="F178" i="3"/>
  <c r="E179" i="3"/>
  <c r="F179" i="3"/>
  <c r="E180" i="3"/>
  <c r="F180" i="3"/>
  <c r="F181" i="3"/>
  <c r="D12" i="4"/>
  <c r="D25" i="4"/>
  <c r="B33" i="3"/>
  <c r="B43" i="3"/>
  <c r="B50" i="3"/>
  <c r="B59" i="3"/>
  <c r="B62" i="3"/>
  <c r="B81" i="3"/>
  <c r="B90" i="3"/>
  <c r="B98" i="3"/>
  <c r="B122" i="3"/>
  <c r="B132" i="3"/>
  <c r="B139" i="3"/>
  <c r="H10" i="3"/>
  <c r="E12" i="4"/>
  <c r="B45" i="4"/>
  <c r="C30" i="4"/>
  <c r="D13" i="4"/>
  <c r="D14" i="4"/>
  <c r="H6" i="3"/>
  <c r="H8" i="3"/>
  <c r="H9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4" i="3"/>
  <c r="H35" i="3"/>
  <c r="H36" i="3"/>
  <c r="H37" i="3"/>
  <c r="H38" i="3"/>
  <c r="H39" i="3"/>
  <c r="H40" i="3"/>
  <c r="H41" i="3"/>
  <c r="H42" i="3"/>
  <c r="H44" i="3"/>
  <c r="H45" i="3"/>
  <c r="H46" i="3"/>
  <c r="H47" i="3"/>
  <c r="H48" i="3"/>
  <c r="H49" i="3"/>
  <c r="H51" i="3"/>
  <c r="H52" i="3"/>
  <c r="H53" i="3"/>
  <c r="H54" i="3"/>
  <c r="H55" i="3"/>
  <c r="H56" i="3"/>
  <c r="H57" i="3"/>
  <c r="H58" i="3"/>
  <c r="H60" i="3"/>
  <c r="H61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2" i="3"/>
  <c r="H83" i="3"/>
  <c r="H84" i="3"/>
  <c r="H85" i="3"/>
  <c r="H86" i="3"/>
  <c r="H87" i="3"/>
  <c r="H88" i="3"/>
  <c r="H89" i="3"/>
  <c r="H91" i="3"/>
  <c r="H92" i="3"/>
  <c r="H93" i="3"/>
  <c r="H94" i="3"/>
  <c r="H95" i="3"/>
  <c r="H97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3" i="3"/>
  <c r="H124" i="3"/>
  <c r="H125" i="3"/>
  <c r="H126" i="3"/>
  <c r="H127" i="3"/>
  <c r="H128" i="3"/>
  <c r="H129" i="3"/>
  <c r="H130" i="3"/>
  <c r="H131" i="3"/>
  <c r="H133" i="3"/>
  <c r="H134" i="3"/>
  <c r="H135" i="3"/>
  <c r="H136" i="3"/>
  <c r="H137" i="3"/>
  <c r="H138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4" i="3"/>
  <c r="H165" i="3"/>
  <c r="H166" i="3"/>
  <c r="H167" i="3"/>
  <c r="H168" i="3"/>
  <c r="H169" i="3"/>
  <c r="H171" i="3"/>
  <c r="H172" i="3"/>
  <c r="H173" i="3"/>
  <c r="H174" i="3"/>
  <c r="H176" i="3"/>
  <c r="H177" i="3"/>
  <c r="H178" i="3"/>
  <c r="H179" i="3"/>
  <c r="H180" i="3"/>
  <c r="H181" i="3"/>
  <c r="D15" i="4"/>
  <c r="D19" i="4"/>
  <c r="D20" i="4"/>
  <c r="D21" i="4"/>
  <c r="D22" i="4"/>
  <c r="D24" i="4"/>
  <c r="F12" i="4"/>
  <c r="F22" i="4"/>
  <c r="D26" i="4"/>
  <c r="D30" i="4"/>
  <c r="E13" i="4"/>
  <c r="E14" i="4"/>
  <c r="E15" i="4"/>
  <c r="E19" i="4"/>
  <c r="E20" i="4"/>
  <c r="E21" i="4"/>
  <c r="E22" i="4"/>
  <c r="E24" i="4"/>
  <c r="E25" i="4"/>
  <c r="E26" i="4"/>
  <c r="E30" i="4"/>
  <c r="F13" i="4"/>
  <c r="F14" i="4"/>
  <c r="F19" i="4"/>
  <c r="F20" i="4"/>
  <c r="F21" i="4"/>
  <c r="F24" i="4"/>
  <c r="F25" i="4"/>
  <c r="F26" i="4"/>
  <c r="F30" i="4"/>
  <c r="G12" i="4"/>
  <c r="G13" i="4"/>
  <c r="G14" i="4"/>
  <c r="G19" i="4"/>
  <c r="G20" i="4"/>
  <c r="G21" i="4"/>
  <c r="G22" i="4"/>
  <c r="G24" i="4"/>
  <c r="G25" i="4"/>
  <c r="G26" i="4"/>
  <c r="G30" i="4"/>
  <c r="H12" i="4"/>
  <c r="H13" i="4"/>
  <c r="H14" i="4"/>
  <c r="H19" i="4"/>
  <c r="H20" i="4"/>
  <c r="H21" i="4"/>
  <c r="H22" i="4"/>
  <c r="H24" i="4"/>
  <c r="H25" i="4"/>
  <c r="H26" i="4"/>
  <c r="I26" i="4"/>
  <c r="B8" i="4"/>
  <c r="H8" i="4"/>
  <c r="H28" i="4"/>
  <c r="H29" i="4"/>
  <c r="H30" i="4"/>
  <c r="H33" i="4"/>
  <c r="B44" i="4"/>
  <c r="E35" i="4"/>
  <c r="B40" i="4"/>
  <c r="E34" i="4"/>
  <c r="E33" i="4"/>
  <c r="D31" i="4"/>
  <c r="E31" i="4"/>
  <c r="F31" i="4"/>
  <c r="G31" i="4"/>
  <c r="H31" i="4"/>
  <c r="B33" i="4"/>
  <c r="B35" i="4"/>
  <c r="B37" i="4"/>
  <c r="E181" i="3"/>
  <c r="B7" i="3"/>
  <c r="B163" i="3"/>
  <c r="B170" i="3"/>
  <c r="B175" i="3"/>
  <c r="B181" i="3"/>
  <c r="K10" i="3"/>
  <c r="C175" i="3"/>
  <c r="C170" i="3"/>
  <c r="C163" i="3"/>
  <c r="C139" i="3"/>
  <c r="C132" i="3"/>
  <c r="C122" i="3"/>
  <c r="C98" i="3"/>
  <c r="C96" i="3"/>
  <c r="C90" i="3"/>
  <c r="C81" i="3"/>
  <c r="C62" i="3"/>
  <c r="C59" i="3"/>
  <c r="C50" i="3"/>
  <c r="C43" i="3"/>
  <c r="C33" i="3"/>
  <c r="K18" i="3"/>
  <c r="C7" i="3"/>
</calcChain>
</file>

<file path=xl/comments1.xml><?xml version="1.0" encoding="utf-8"?>
<comments xmlns="http://schemas.openxmlformats.org/spreadsheetml/2006/main">
  <authors>
    <author>Ksenia Buman</author>
  </authors>
  <commentList>
    <comment ref="A4" authorId="0">
      <text>
        <r>
          <rPr>
            <b/>
            <sz val="9"/>
            <color indexed="81"/>
            <rFont val="Calibri"/>
            <family val="2"/>
          </rPr>
          <t>Ksenia Buman:</t>
        </r>
        <r>
          <rPr>
            <sz val="9"/>
            <color indexed="81"/>
            <rFont val="Calibri"/>
            <family val="2"/>
          </rPr>
          <t xml:space="preserve">
http://www.investing.com/rates-bonds/czech-republic-10-year-bond-yield</t>
        </r>
      </text>
    </comment>
    <comment ref="H4" authorId="0">
      <text>
        <r>
          <rPr>
            <b/>
            <sz val="9"/>
            <color indexed="81"/>
            <rFont val="Calibri"/>
            <family val="2"/>
          </rPr>
          <t>Ksenia Buman:</t>
        </r>
        <r>
          <rPr>
            <sz val="9"/>
            <color indexed="81"/>
            <rFont val="Calibri"/>
            <family val="2"/>
          </rPr>
          <t xml:space="preserve">
Based on CPI growth
Predictions of CNB
http://www.tradingeconomics.com/czech-republic/consumer-price-index-cpi/forecast
</t>
        </r>
      </text>
    </comment>
    <comment ref="A27" authorId="0">
      <text>
        <r>
          <rPr>
            <b/>
            <sz val="9"/>
            <color indexed="81"/>
            <rFont val="Calibri"/>
            <family val="2"/>
          </rPr>
          <t>Ksenia Buman:</t>
        </r>
        <r>
          <rPr>
            <sz val="9"/>
            <color indexed="81"/>
            <rFont val="Calibri"/>
            <family val="2"/>
          </rPr>
          <t xml:space="preserve">
total costs of investments:
Land + construction+opening marketing expenses.</t>
        </r>
      </text>
    </comment>
    <comment ref="H28" authorId="0">
      <text>
        <r>
          <rPr>
            <b/>
            <sz val="9"/>
            <color indexed="81"/>
            <rFont val="Calibri"/>
            <family val="2"/>
          </rPr>
          <t>Ksenia Buman:</t>
        </r>
        <r>
          <rPr>
            <sz val="9"/>
            <color indexed="81"/>
            <rFont val="Calibri"/>
            <family val="2"/>
          </rPr>
          <t xml:space="preserve">
CF at exit/exit yield
</t>
        </r>
      </text>
    </comment>
    <comment ref="A43" authorId="0">
      <text>
        <r>
          <rPr>
            <sz val="9"/>
            <color indexed="81"/>
            <rFont val="Calibri"/>
            <family val="2"/>
          </rPr>
          <t xml:space="preserve"> </t>
        </r>
      </text>
    </comment>
    <comment ref="B45" authorId="0">
      <text>
        <r>
          <rPr>
            <b/>
            <sz val="9"/>
            <color indexed="81"/>
            <rFont val="Calibri"/>
            <family val="2"/>
          </rPr>
          <t>Ksenia Buman:</t>
        </r>
        <r>
          <rPr>
            <sz val="9"/>
            <color indexed="81"/>
            <rFont val="Calibri"/>
            <family val="2"/>
          </rPr>
          <t xml:space="preserve">
First year 20% discount is given on rent 
Second year 10% discount.
</t>
        </r>
      </text>
    </comment>
  </commentList>
</comments>
</file>

<file path=xl/sharedStrings.xml><?xml version="1.0" encoding="utf-8"?>
<sst xmlns="http://schemas.openxmlformats.org/spreadsheetml/2006/main" count="610" uniqueCount="277">
  <si>
    <t>Currency</t>
  </si>
  <si>
    <t>EUR</t>
  </si>
  <si>
    <t>Tenant</t>
  </si>
  <si>
    <t>Size in m2</t>
  </si>
  <si>
    <t>Floor</t>
  </si>
  <si>
    <t>Rent m2/month</t>
  </si>
  <si>
    <t>Total rent (monthly)</t>
  </si>
  <si>
    <t>Annual Gross Rent</t>
  </si>
  <si>
    <t>Rent free period</t>
  </si>
  <si>
    <t>Rent free period loss</t>
  </si>
  <si>
    <t>GLA by floors in m2</t>
  </si>
  <si>
    <t>Pets</t>
  </si>
  <si>
    <t>Basement</t>
  </si>
  <si>
    <t xml:space="preserve">Pet Center </t>
  </si>
  <si>
    <t>ground</t>
  </si>
  <si>
    <t>2 month</t>
  </si>
  <si>
    <t>Fashion:</t>
  </si>
  <si>
    <t>1st Floor</t>
  </si>
  <si>
    <t>Stefanel</t>
  </si>
  <si>
    <t>1st</t>
  </si>
  <si>
    <t>2nd floor</t>
  </si>
  <si>
    <t>Karen Millen</t>
  </si>
  <si>
    <t>3rd floor</t>
  </si>
  <si>
    <t>1st and 2nd</t>
  </si>
  <si>
    <t>4month</t>
  </si>
  <si>
    <t>Total</t>
  </si>
  <si>
    <t>Primark</t>
  </si>
  <si>
    <t>H&amp;M</t>
  </si>
  <si>
    <t>3month</t>
  </si>
  <si>
    <t>Marks&amp;Spencer</t>
  </si>
  <si>
    <t>Some mans Fashion</t>
  </si>
  <si>
    <t>Parking Spaace in m2</t>
  </si>
  <si>
    <t>Pietro Filipi</t>
  </si>
  <si>
    <t>7 camicie</t>
  </si>
  <si>
    <t>Roof</t>
  </si>
  <si>
    <t>Lindex</t>
  </si>
  <si>
    <t>Bershka</t>
  </si>
  <si>
    <t>Blazek</t>
  </si>
  <si>
    <t>Key occupancy cost  assumptions</t>
  </si>
  <si>
    <t>I.M.Jewin</t>
  </si>
  <si>
    <t>Rent price category based on the profit margin category</t>
  </si>
  <si>
    <t>Banks</t>
  </si>
  <si>
    <t>Jewelery</t>
  </si>
  <si>
    <t>Clothes and Footwear</t>
  </si>
  <si>
    <t>Services</t>
  </si>
  <si>
    <t>Food</t>
  </si>
  <si>
    <t>Leisure</t>
  </si>
  <si>
    <t>C&amp;A</t>
  </si>
  <si>
    <t>Size of Unit</t>
  </si>
  <si>
    <t>rent</t>
  </si>
  <si>
    <t>Benetton</t>
  </si>
  <si>
    <t>less than 100</t>
  </si>
  <si>
    <t>Mango</t>
  </si>
  <si>
    <t>100-200</t>
  </si>
  <si>
    <t>Uniqlo</t>
  </si>
  <si>
    <t>200-500</t>
  </si>
  <si>
    <t>Massimo Duti</t>
  </si>
  <si>
    <t>500-1000</t>
  </si>
  <si>
    <t>Armani Jeans</t>
  </si>
  <si>
    <t>1000-1500</t>
  </si>
  <si>
    <t>Promod</t>
  </si>
  <si>
    <t>1500-3000</t>
  </si>
  <si>
    <t>Mohito</t>
  </si>
  <si>
    <t>More than 3000</t>
  </si>
  <si>
    <t>Orsay</t>
  </si>
  <si>
    <t>Takko Fashion</t>
  </si>
  <si>
    <t>2nd</t>
  </si>
  <si>
    <t>Steilmann</t>
  </si>
  <si>
    <t>Bags &amp; Footwear</t>
  </si>
  <si>
    <t>Humanic</t>
  </si>
  <si>
    <t>Aldo</t>
  </si>
  <si>
    <t>Bata</t>
  </si>
  <si>
    <t>Alpine pro</t>
  </si>
  <si>
    <t>Crocs</t>
  </si>
  <si>
    <t>Geox</t>
  </si>
  <si>
    <t>Office shoes</t>
  </si>
  <si>
    <t>Timberland</t>
  </si>
  <si>
    <t>Vagabond</t>
  </si>
  <si>
    <t>Accessories&amp;Glasses</t>
  </si>
  <si>
    <t>Eifel Optic</t>
  </si>
  <si>
    <t>focus optic</t>
  </si>
  <si>
    <t>Clairs</t>
  </si>
  <si>
    <t>BELTS AND WALLETS</t>
  </si>
  <si>
    <t>TIES</t>
  </si>
  <si>
    <t>Bijjou Brigitte</t>
  </si>
  <si>
    <t>Sport</t>
  </si>
  <si>
    <t>Adidas</t>
  </si>
  <si>
    <t>A3 sport</t>
  </si>
  <si>
    <t>Sportisimo</t>
  </si>
  <si>
    <t>Nike Concept Store</t>
  </si>
  <si>
    <t>The north face</t>
  </si>
  <si>
    <t>Peak performance</t>
  </si>
  <si>
    <t>Vitaland</t>
  </si>
  <si>
    <t>Sports Direct</t>
  </si>
  <si>
    <t>Electronics</t>
  </si>
  <si>
    <t>Apple Store</t>
  </si>
  <si>
    <t>Electro World</t>
  </si>
  <si>
    <t>All for Kids</t>
  </si>
  <si>
    <t>Bambule</t>
  </si>
  <si>
    <t>Sparkys</t>
  </si>
  <si>
    <t>Chicco</t>
  </si>
  <si>
    <t>Mothercare</t>
  </si>
  <si>
    <t>Au pays des mimis</t>
  </si>
  <si>
    <t>Petit Bateau</t>
  </si>
  <si>
    <t>Smyk</t>
  </si>
  <si>
    <t>U kids</t>
  </si>
  <si>
    <t>Zara kids</t>
  </si>
  <si>
    <t>H&amp;M Kids</t>
  </si>
  <si>
    <t>United colors of benetton kids</t>
  </si>
  <si>
    <t>Babiez</t>
  </si>
  <si>
    <t>Babyluxury</t>
  </si>
  <si>
    <t>Little foot</t>
  </si>
  <si>
    <t>Next for kids</t>
  </si>
  <si>
    <t>Lego Store</t>
  </si>
  <si>
    <t>Magic Child</t>
  </si>
  <si>
    <t>M&amp;S kids</t>
  </si>
  <si>
    <t>Household&amp;Living&amp;Gifts</t>
  </si>
  <si>
    <t>Butlers</t>
  </si>
  <si>
    <t>Habitat</t>
  </si>
  <si>
    <t>Zara Home</t>
  </si>
  <si>
    <t>Tescoma</t>
  </si>
  <si>
    <t>Potten and Panen</t>
  </si>
  <si>
    <t>Rituals</t>
  </si>
  <si>
    <t>Tiger</t>
  </si>
  <si>
    <t>Home and cook</t>
  </si>
  <si>
    <t>Jewelerry&amp;watches</t>
  </si>
  <si>
    <t>Pandora</t>
  </si>
  <si>
    <t>ALO diamonds</t>
  </si>
  <si>
    <t>Top Time</t>
  </si>
  <si>
    <t>Swarovski</t>
  </si>
  <si>
    <t>Klenoty</t>
  </si>
  <si>
    <t xml:space="preserve">Books&amp;Gifts </t>
  </si>
  <si>
    <t>BookStore</t>
  </si>
  <si>
    <t>Papirnictvi</t>
  </si>
  <si>
    <t>Laundry</t>
  </si>
  <si>
    <t>Oprava</t>
  </si>
  <si>
    <t>Bank1</t>
  </si>
  <si>
    <t>Vodafone</t>
  </si>
  <si>
    <t>O2</t>
  </si>
  <si>
    <t>Body shop</t>
  </si>
  <si>
    <t>Carwash</t>
  </si>
  <si>
    <t>basement</t>
  </si>
  <si>
    <t>Vyroba klicu</t>
  </si>
  <si>
    <t>Post office</t>
  </si>
  <si>
    <t>Nails</t>
  </si>
  <si>
    <t>Hairdresser</t>
  </si>
  <si>
    <t>Insurance company</t>
  </si>
  <si>
    <t>travel agency</t>
  </si>
  <si>
    <t>Balici sluzba</t>
  </si>
  <si>
    <t>Timeout detsky koutek</t>
  </si>
  <si>
    <t>Ticketpro</t>
  </si>
  <si>
    <t>Newspapers,Magazines and Tobacco</t>
  </si>
  <si>
    <t>Don Pealo</t>
  </si>
  <si>
    <t>Travel Agency</t>
  </si>
  <si>
    <t>Pro party</t>
  </si>
  <si>
    <t>Flower shop</t>
  </si>
  <si>
    <t>Bank2</t>
  </si>
  <si>
    <t>Health&amp;Beauty</t>
  </si>
  <si>
    <t>Douglas</t>
  </si>
  <si>
    <t>Bath and Body works</t>
  </si>
  <si>
    <t>Mac</t>
  </si>
  <si>
    <t>Inglot</t>
  </si>
  <si>
    <t>Loccitane</t>
  </si>
  <si>
    <t>Yves Roche</t>
  </si>
  <si>
    <t>Manufactura</t>
  </si>
  <si>
    <t>Pharmacy</t>
  </si>
  <si>
    <t>Dm</t>
  </si>
  <si>
    <t>Lingerie</t>
  </si>
  <si>
    <t>Intimissimi</t>
  </si>
  <si>
    <t>Oysho</t>
  </si>
  <si>
    <t>Calzedonia</t>
  </si>
  <si>
    <t>Etam</t>
  </si>
  <si>
    <t>Calvin Klein</t>
  </si>
  <si>
    <t>Triumph</t>
  </si>
  <si>
    <t>Restaurants&amp;Cafes</t>
  </si>
  <si>
    <t>Vapiano/Eataly/WFM/Pankracky Rynek</t>
  </si>
  <si>
    <t>3rd</t>
  </si>
  <si>
    <t>Din Tai Fung</t>
  </si>
  <si>
    <t>Asian Ramen/Zebra</t>
  </si>
  <si>
    <t>Masala/Himalaya</t>
  </si>
  <si>
    <t>Crazy Wok</t>
  </si>
  <si>
    <t>Kolkovna/ Sokolovna/Local/ Potrefena Husa /Vinohradsky Parlament.</t>
  </si>
  <si>
    <t xml:space="preserve">Maitrea/Lehka Hlava/Beas/ Loving Hut </t>
  </si>
  <si>
    <t>Le Carrousel/Paul</t>
  </si>
  <si>
    <t>Frutissimo</t>
  </si>
  <si>
    <t>Ugova Salaterie</t>
  </si>
  <si>
    <t>Fresh cube</t>
  </si>
  <si>
    <t>KFC</t>
  </si>
  <si>
    <t>McDonalds</t>
  </si>
  <si>
    <t>Bageterie Bouleard</t>
  </si>
  <si>
    <t>Habanero Mexican Grill</t>
  </si>
  <si>
    <t>Sushi</t>
  </si>
  <si>
    <t>Tchibo</t>
  </si>
  <si>
    <t>Starbucks</t>
  </si>
  <si>
    <t>Cafeteria</t>
  </si>
  <si>
    <t>Costa Coffee</t>
  </si>
  <si>
    <t>Charlotte Creperie</t>
  </si>
  <si>
    <t>Middle East Restaurant</t>
  </si>
  <si>
    <t>Burger Place</t>
  </si>
  <si>
    <t>Supermarket</t>
  </si>
  <si>
    <t>Wine Shop</t>
  </si>
  <si>
    <t>Delikatesy</t>
  </si>
  <si>
    <t>Viva 4 you</t>
  </si>
  <si>
    <t>Sklizeno</t>
  </si>
  <si>
    <t>Chocolate Museum</t>
  </si>
  <si>
    <t>Entertainment</t>
  </si>
  <si>
    <t>Cinema</t>
  </si>
  <si>
    <t>Game Centre ( Video game+ dancing automats etc.)</t>
  </si>
  <si>
    <t>Timeout kids corner</t>
  </si>
  <si>
    <t>Gym</t>
  </si>
  <si>
    <t>Others:</t>
  </si>
  <si>
    <t>Free unit</t>
  </si>
  <si>
    <t>free unit</t>
  </si>
  <si>
    <t>DCF Model</t>
  </si>
  <si>
    <t>Key Assumptions</t>
  </si>
  <si>
    <t>Government bond 10 years</t>
  </si>
  <si>
    <t>Rental Growth rate</t>
  </si>
  <si>
    <t xml:space="preserve">Doubtful debtors </t>
  </si>
  <si>
    <t>Construction risk</t>
  </si>
  <si>
    <t>Void periods assumed at reletting / renewals (in months)</t>
  </si>
  <si>
    <t>Non rechargable expenses</t>
  </si>
  <si>
    <t>Tenancy risk</t>
  </si>
  <si>
    <t xml:space="preserve">Loss of base rent due to vacancy(% of MGR) </t>
  </si>
  <si>
    <t xml:space="preserve">Property management fees </t>
  </si>
  <si>
    <t>Liquidity risk</t>
  </si>
  <si>
    <t>Standard transfer tax and costs</t>
  </si>
  <si>
    <t>Capex: maintenance work</t>
  </si>
  <si>
    <t>Discount rate</t>
  </si>
  <si>
    <t>Exit yield</t>
  </si>
  <si>
    <t>Date of Valuation</t>
  </si>
  <si>
    <t>31.7.2015</t>
  </si>
  <si>
    <t>Item</t>
  </si>
  <si>
    <t>Investment costs</t>
  </si>
  <si>
    <t>Exit</t>
  </si>
  <si>
    <t>Base Rents</t>
  </si>
  <si>
    <t>+</t>
  </si>
  <si>
    <t>Loss of base rent due to vacancy</t>
  </si>
  <si>
    <t>-</t>
  </si>
  <si>
    <t>Minimum guaranteed rents (MGR)</t>
  </si>
  <si>
    <t>Rent incentives ( step rent +rent free periods)</t>
  </si>
  <si>
    <t>Sales Based Rent</t>
  </si>
  <si>
    <t>Pay parking income</t>
  </si>
  <si>
    <t>Other Income</t>
  </si>
  <si>
    <t>Gross Rental Income(GRI)</t>
  </si>
  <si>
    <t>=</t>
  </si>
  <si>
    <t>Doubtful debtors</t>
  </si>
  <si>
    <t>Non rechargeable expenses</t>
  </si>
  <si>
    <t>Property management fees</t>
  </si>
  <si>
    <t>Other non-recoverable charges</t>
  </si>
  <si>
    <t>Net Rental Income(NRI)</t>
  </si>
  <si>
    <t>CAPEX: maintenance work</t>
  </si>
  <si>
    <t>CASH FlOW AFTER WORKS AND LETTING</t>
  </si>
  <si>
    <t>Total Acquisition cost(TIC)</t>
  </si>
  <si>
    <t>Total Acquisition Cost at exit (GMV)</t>
  </si>
  <si>
    <t>Standard transfer cost at exit</t>
  </si>
  <si>
    <t>NET CASH FLOW</t>
  </si>
  <si>
    <t>DISCOUNTED CF</t>
  </si>
  <si>
    <t>Sum of discounted Cash Flows</t>
  </si>
  <si>
    <t>Market Value</t>
  </si>
  <si>
    <t>GLA (m2)</t>
  </si>
  <si>
    <t>GMV/m2 (Eur)</t>
  </si>
  <si>
    <t>TIC</t>
  </si>
  <si>
    <t>ROI</t>
  </si>
  <si>
    <t>Land costs</t>
  </si>
  <si>
    <t>Construction Investment</t>
  </si>
  <si>
    <t>Base Rent N12M</t>
  </si>
  <si>
    <t>Opening Marketing Expenses</t>
  </si>
  <si>
    <t xml:space="preserve">Rent-free period </t>
  </si>
  <si>
    <t>IRR</t>
  </si>
  <si>
    <t xml:space="preserve">Step rent </t>
  </si>
  <si>
    <t>Zara man/woman</t>
  </si>
  <si>
    <t>Zara trf</t>
  </si>
  <si>
    <t>Year 1</t>
  </si>
  <si>
    <t>Year 2</t>
  </si>
  <si>
    <t>Year 3</t>
  </si>
  <si>
    <t>Year 4</t>
  </si>
  <si>
    <t>Year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</si>
</sst>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theme="1"/>
      <name val="Georgia"/>
    </font>
    <font>
      <sz val="12"/>
      <color rgb="FF000000"/>
      <name val="Calibri"/>
    </font>
    <font>
      <sz val="12"/>
      <color theme="0"/>
      <name val="Georgia"/>
    </font>
    <font>
      <sz val="12"/>
      <color rgb="FFFF0000"/>
      <name val="Calibri"/>
    </font>
    <font>
      <i/>
      <sz val="12"/>
      <color rgb="FFFF0000"/>
      <name val="Calibri"/>
      <scheme val="minor"/>
    </font>
    <font>
      <sz val="18"/>
      <color theme="0"/>
      <name val="Georgia"/>
    </font>
    <font>
      <b/>
      <sz val="12"/>
      <color theme="1"/>
      <name val="Georgia"/>
      <family val="1"/>
      <charset val="238"/>
    </font>
    <font>
      <i/>
      <sz val="11"/>
      <color rgb="FF000000"/>
      <name val="Georgia"/>
    </font>
    <font>
      <i/>
      <sz val="11"/>
      <color theme="0"/>
      <name val="Georgia"/>
    </font>
    <font>
      <b/>
      <i/>
      <sz val="11"/>
      <color rgb="FF000000"/>
      <name val="Georgia"/>
    </font>
    <font>
      <sz val="11"/>
      <color theme="1"/>
      <name val="Calibri"/>
    </font>
    <font>
      <i/>
      <sz val="11"/>
      <color theme="1"/>
      <name val="Calibri"/>
    </font>
    <font>
      <b/>
      <i/>
      <sz val="11"/>
      <color theme="1"/>
      <name val="Georgia"/>
    </font>
    <font>
      <b/>
      <i/>
      <sz val="11"/>
      <color theme="0"/>
      <name val="Georgia"/>
    </font>
    <font>
      <b/>
      <sz val="11"/>
      <color theme="0"/>
      <name val="Calibri"/>
    </font>
    <font>
      <i/>
      <sz val="11"/>
      <name val="Georgia"/>
    </font>
    <font>
      <i/>
      <sz val="11"/>
      <color theme="0"/>
      <name val="Calibri"/>
    </font>
    <font>
      <b/>
      <i/>
      <sz val="11"/>
      <color theme="2"/>
      <name val="Georgia"/>
    </font>
    <font>
      <i/>
      <sz val="12"/>
      <color theme="1"/>
      <name val="Calibri"/>
      <scheme val="minor"/>
    </font>
    <font>
      <sz val="12"/>
      <color theme="1"/>
      <name val="Cambria"/>
      <scheme val="major"/>
    </font>
    <font>
      <sz val="12"/>
      <color rgb="FF000000"/>
      <name val="Georgia"/>
      <family val="1"/>
      <charset val="238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10"/>
      <name val="Arial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indexed="206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theme="3" tint="-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3" tint="-0.49998474074526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6">
    <xf numFmtId="0" fontId="0" fillId="0" borderId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0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5" xfId="0" applyBorder="1"/>
    <xf numFmtId="0" fontId="5" fillId="4" borderId="1" xfId="0" applyFont="1" applyFill="1" applyBorder="1" applyAlignment="1">
      <alignment horizontal="left" vertical="center" indent="4"/>
    </xf>
    <xf numFmtId="0" fontId="0" fillId="4" borderId="1" xfId="0" applyFill="1" applyBorder="1" applyAlignment="1">
      <alignment horizontal="center"/>
    </xf>
    <xf numFmtId="0" fontId="0" fillId="0" borderId="1" xfId="0" applyBorder="1"/>
    <xf numFmtId="10" fontId="3" fillId="2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0" fontId="0" fillId="0" borderId="7" xfId="0" applyBorder="1"/>
    <xf numFmtId="0" fontId="0" fillId="0" borderId="8" xfId="0" applyBorder="1" applyAlignment="1">
      <alignment wrapText="1"/>
    </xf>
    <xf numFmtId="0" fontId="2" fillId="3" borderId="1" xfId="0" applyFont="1" applyFill="1" applyBorder="1" applyAlignment="1"/>
    <xf numFmtId="0" fontId="6" fillId="2" borderId="1" xfId="0" applyFont="1" applyFill="1" applyBorder="1" applyAlignment="1">
      <alignment horizontal="center" vertical="center" wrapText="1"/>
    </xf>
    <xf numFmtId="10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indent="4"/>
    </xf>
    <xf numFmtId="0" fontId="8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 indent="4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9" fontId="0" fillId="0" borderId="0" xfId="0" applyNumberFormat="1"/>
    <xf numFmtId="0" fontId="4" fillId="0" borderId="1" xfId="0" applyFont="1" applyBorder="1" applyAlignment="1">
      <alignment horizontal="left" vertical="center"/>
    </xf>
    <xf numFmtId="10" fontId="4" fillId="0" borderId="1" xfId="0" applyNumberFormat="1" applyFont="1" applyFill="1" applyBorder="1" applyAlignment="1">
      <alignment vertical="center"/>
    </xf>
    <xf numFmtId="10" fontId="4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10" fontId="11" fillId="0" borderId="12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10" fontId="4" fillId="4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10" fontId="11" fillId="0" borderId="1" xfId="0" applyNumberFormat="1" applyFont="1" applyFill="1" applyBorder="1" applyAlignment="1">
      <alignment vertical="center"/>
    </xf>
    <xf numFmtId="10" fontId="4" fillId="0" borderId="1" xfId="0" applyNumberFormat="1" applyFont="1" applyFill="1" applyBorder="1"/>
    <xf numFmtId="9" fontId="0" fillId="0" borderId="1" xfId="0" applyNumberFormat="1" applyBorder="1"/>
    <xf numFmtId="0" fontId="12" fillId="2" borderId="1" xfId="0" applyFont="1" applyFill="1" applyBorder="1"/>
    <xf numFmtId="164" fontId="12" fillId="2" borderId="1" xfId="1" applyNumberFormat="1" applyFont="1" applyFill="1" applyBorder="1"/>
    <xf numFmtId="10" fontId="12" fillId="2" borderId="1" xfId="1" applyNumberFormat="1" applyFont="1" applyFill="1" applyBorder="1"/>
    <xf numFmtId="14" fontId="11" fillId="0" borderId="1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10" fontId="13" fillId="0" borderId="13" xfId="0" applyNumberFormat="1" applyFont="1" applyFill="1" applyBorder="1" applyAlignment="1">
      <alignment horizontal="right" vertical="center"/>
    </xf>
    <xf numFmtId="0" fontId="12" fillId="2" borderId="14" xfId="0" applyFont="1" applyFill="1" applyBorder="1"/>
    <xf numFmtId="0" fontId="12" fillId="2" borderId="15" xfId="0" applyFont="1" applyFill="1" applyBorder="1"/>
    <xf numFmtId="0" fontId="12" fillId="2" borderId="16" xfId="0" applyFont="1" applyFill="1" applyBorder="1"/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" fontId="14" fillId="0" borderId="1" xfId="0" applyNumberFormat="1" applyFont="1" applyBorder="1"/>
    <xf numFmtId="1" fontId="15" fillId="0" borderId="5" xfId="0" applyNumberFormat="1" applyFont="1" applyBorder="1"/>
    <xf numFmtId="9" fontId="4" fillId="0" borderId="0" xfId="0" applyNumberFormat="1" applyFont="1"/>
    <xf numFmtId="0" fontId="16" fillId="5" borderId="4" xfId="0" applyFont="1" applyFill="1" applyBorder="1" applyAlignment="1" applyProtection="1">
      <alignment vertical="center"/>
      <protection locked="0"/>
    </xf>
    <xf numFmtId="0" fontId="4" fillId="6" borderId="1" xfId="0" applyFont="1" applyFill="1" applyBorder="1"/>
    <xf numFmtId="1" fontId="14" fillId="6" borderId="1" xfId="0" applyNumberFormat="1" applyFont="1" applyFill="1" applyBorder="1" applyAlignment="1">
      <alignment horizontal="right"/>
    </xf>
    <xf numFmtId="1" fontId="15" fillId="6" borderId="5" xfId="0" applyNumberFormat="1" applyFont="1" applyFill="1" applyBorder="1"/>
    <xf numFmtId="1" fontId="15" fillId="0" borderId="1" xfId="0" applyNumberFormat="1" applyFont="1" applyBorder="1"/>
    <xf numFmtId="0" fontId="4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horizontal="center" vertical="center" wrapText="1"/>
    </xf>
    <xf numFmtId="1" fontId="15" fillId="6" borderId="1" xfId="0" applyNumberFormat="1" applyFont="1" applyFill="1" applyBorder="1"/>
    <xf numFmtId="1" fontId="0" fillId="0" borderId="0" xfId="0" applyNumberFormat="1"/>
    <xf numFmtId="0" fontId="17" fillId="7" borderId="4" xfId="0" applyFont="1" applyFill="1" applyBorder="1" applyAlignment="1">
      <alignment vertical="center" wrapText="1"/>
    </xf>
    <xf numFmtId="0" fontId="17" fillId="7" borderId="1" xfId="0" applyFont="1" applyFill="1" applyBorder="1" applyAlignment="1">
      <alignment horizontal="center" vertical="center" wrapText="1"/>
    </xf>
    <xf numFmtId="1" fontId="18" fillId="7" borderId="1" xfId="0" applyNumberFormat="1" applyFont="1" applyFill="1" applyBorder="1"/>
    <xf numFmtId="0" fontId="19" fillId="8" borderId="4" xfId="0" quotePrefix="1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19" fillId="8" borderId="4" xfId="0" applyFont="1" applyFill="1" applyBorder="1" applyAlignment="1" applyProtection="1">
      <alignment vertical="center"/>
      <protection locked="0"/>
    </xf>
    <xf numFmtId="1" fontId="15" fillId="7" borderId="1" xfId="0" applyNumberFormat="1" applyFont="1" applyFill="1" applyBorder="1"/>
    <xf numFmtId="1" fontId="20" fillId="7" borderId="1" xfId="0" applyNumberFormat="1" applyFont="1" applyFill="1" applyBorder="1"/>
    <xf numFmtId="1" fontId="20" fillId="7" borderId="5" xfId="0" applyNumberFormat="1" applyFont="1" applyFill="1" applyBorder="1"/>
    <xf numFmtId="0" fontId="21" fillId="2" borderId="6" xfId="0" applyFont="1" applyFill="1" applyBorder="1" applyAlignment="1">
      <alignment vertical="center" wrapText="1"/>
    </xf>
    <xf numFmtId="0" fontId="4" fillId="2" borderId="17" xfId="0" applyFont="1" applyFill="1" applyBorder="1"/>
    <xf numFmtId="1" fontId="12" fillId="2" borderId="17" xfId="0" applyNumberFormat="1" applyFont="1" applyFill="1" applyBorder="1"/>
    <xf numFmtId="0" fontId="12" fillId="2" borderId="17" xfId="0" applyFont="1" applyFill="1" applyBorder="1"/>
    <xf numFmtId="0" fontId="12" fillId="2" borderId="7" xfId="0" applyFont="1" applyFill="1" applyBorder="1"/>
    <xf numFmtId="0" fontId="22" fillId="0" borderId="0" xfId="0" applyFont="1"/>
    <xf numFmtId="1" fontId="23" fillId="0" borderId="0" xfId="0" applyNumberFormat="1" applyFont="1"/>
    <xf numFmtId="0" fontId="24" fillId="0" borderId="1" xfId="0" applyFont="1" applyFill="1" applyBorder="1" applyAlignment="1">
      <alignment horizontal="left" vertical="center"/>
    </xf>
    <xf numFmtId="1" fontId="24" fillId="0" borderId="1" xfId="0" applyNumberFormat="1" applyFont="1" applyFill="1" applyBorder="1" applyAlignment="1">
      <alignment horizontal="right" vertical="center" indent="1"/>
    </xf>
    <xf numFmtId="1" fontId="12" fillId="2" borderId="1" xfId="0" applyNumberFormat="1" applyFont="1" applyFill="1" applyBorder="1"/>
    <xf numFmtId="0" fontId="0" fillId="0" borderId="0" xfId="0" applyBorder="1" applyAlignment="1">
      <alignment horizontal="center"/>
    </xf>
    <xf numFmtId="10" fontId="12" fillId="2" borderId="14" xfId="1" applyNumberFormat="1" applyFont="1" applyFill="1" applyBorder="1"/>
    <xf numFmtId="1" fontId="0" fillId="0" borderId="1" xfId="0" applyNumberFormat="1" applyBorder="1"/>
    <xf numFmtId="1" fontId="0" fillId="0" borderId="0" xfId="0" applyNumberFormat="1" applyBorder="1"/>
    <xf numFmtId="164" fontId="12" fillId="2" borderId="14" xfId="1" applyNumberFormat="1" applyFont="1" applyFill="1" applyBorder="1"/>
    <xf numFmtId="9" fontId="0" fillId="0" borderId="0" xfId="1" applyFont="1"/>
    <xf numFmtId="0" fontId="5" fillId="4" borderId="18" xfId="0" applyFont="1" applyFill="1" applyBorder="1" applyAlignment="1">
      <alignment horizontal="left" vertical="center" indent="4"/>
    </xf>
    <xf numFmtId="0" fontId="31" fillId="0" borderId="0" xfId="0" applyFont="1"/>
    <xf numFmtId="0" fontId="4" fillId="0" borderId="0" xfId="0" applyFont="1" applyAlignment="1">
      <alignment horizontal="center"/>
    </xf>
    <xf numFmtId="0" fontId="12" fillId="2" borderId="15" xfId="0" applyFont="1" applyFill="1" applyBorder="1" applyAlignment="1">
      <alignment horizontal="right"/>
    </xf>
    <xf numFmtId="164" fontId="3" fillId="2" borderId="1" xfId="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56">
    <cellStyle name="normální 2" xfId="2"/>
    <cellStyle name="normální 3" xfId="3"/>
    <cellStyle name="normální 4" xfId="4"/>
    <cellStyle name="normální 5" xfId="5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Обычный" xfId="0" builtinId="0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Процентный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88"/>
  <sheetViews>
    <sheetView tabSelected="1" zoomScale="68" zoomScaleNormal="68" workbookViewId="0">
      <selection activeCell="F2" sqref="F2"/>
    </sheetView>
  </sheetViews>
  <sheetFormatPr defaultColWidth="10.6640625" defaultRowHeight="15.5" x14ac:dyDescent="0.35"/>
  <cols>
    <col min="1" max="1" width="27.33203125" customWidth="1"/>
    <col min="2" max="2" width="8.33203125" style="3" customWidth="1"/>
    <col min="3" max="3" width="9.83203125" style="3" customWidth="1"/>
    <col min="4" max="4" width="14.33203125" customWidth="1"/>
    <col min="5" max="5" width="19.83203125" customWidth="1"/>
    <col min="6" max="6" width="19.6640625" customWidth="1"/>
    <col min="7" max="7" width="15.33203125" customWidth="1"/>
    <col min="8" max="9" width="18.83203125" customWidth="1"/>
    <col min="10" max="10" width="39" customWidth="1"/>
    <col min="11" max="11" width="13.6640625" customWidth="1"/>
    <col min="12" max="12" width="13.5" customWidth="1"/>
    <col min="13" max="13" width="16" customWidth="1"/>
    <col min="14" max="14" width="19.6640625" customWidth="1"/>
  </cols>
  <sheetData>
    <row r="3" spans="1:11" ht="16" thickBot="1" x14ac:dyDescent="0.4"/>
    <row r="4" spans="1:11" x14ac:dyDescent="0.3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J4" s="91" t="s">
        <v>10</v>
      </c>
      <c r="K4" s="92"/>
    </row>
    <row r="5" spans="1:11" x14ac:dyDescent="0.35">
      <c r="A5" s="5" t="s">
        <v>11</v>
      </c>
      <c r="B5" s="1">
        <v>250</v>
      </c>
      <c r="C5" s="90">
        <f>B5/K10</f>
        <v>4.1666666666666666E-3</v>
      </c>
      <c r="D5" s="5"/>
      <c r="E5" s="5"/>
      <c r="F5" s="5"/>
      <c r="G5" s="5"/>
      <c r="H5" s="5"/>
      <c r="J5" s="6" t="s">
        <v>12</v>
      </c>
      <c r="K5" s="7">
        <v>400</v>
      </c>
    </row>
    <row r="6" spans="1:11" x14ac:dyDescent="0.35">
      <c r="A6" s="8" t="s">
        <v>13</v>
      </c>
      <c r="B6" s="9">
        <v>250</v>
      </c>
      <c r="C6" s="9" t="s">
        <v>14</v>
      </c>
      <c r="D6" s="10">
        <v>28</v>
      </c>
      <c r="E6" s="10">
        <f>D6*B6</f>
        <v>7000</v>
      </c>
      <c r="F6" s="10">
        <f t="shared" ref="F6:F70" si="0">E6*12</f>
        <v>84000</v>
      </c>
      <c r="G6" s="10" t="s">
        <v>15</v>
      </c>
      <c r="H6" s="10">
        <f>E6*2</f>
        <v>14000</v>
      </c>
      <c r="J6" s="6" t="s">
        <v>14</v>
      </c>
      <c r="K6" s="7">
        <v>16400</v>
      </c>
    </row>
    <row r="7" spans="1:11" x14ac:dyDescent="0.35">
      <c r="A7" s="5" t="s">
        <v>16</v>
      </c>
      <c r="B7" s="1">
        <f>SUM(B8:B32)</f>
        <v>14789</v>
      </c>
      <c r="C7" s="11">
        <f>B7/K10</f>
        <v>0.24648333333333333</v>
      </c>
      <c r="D7" s="5"/>
      <c r="E7" s="5"/>
      <c r="F7" s="5"/>
      <c r="G7" s="5"/>
      <c r="H7" s="5"/>
      <c r="J7" s="6" t="s">
        <v>17</v>
      </c>
      <c r="K7" s="7">
        <v>16600</v>
      </c>
    </row>
    <row r="8" spans="1:11" x14ac:dyDescent="0.35">
      <c r="A8" s="8" t="s">
        <v>18</v>
      </c>
      <c r="B8" s="9">
        <v>200</v>
      </c>
      <c r="C8" s="9" t="s">
        <v>19</v>
      </c>
      <c r="D8" s="10">
        <v>45</v>
      </c>
      <c r="E8" s="10">
        <f>D8*B8</f>
        <v>9000</v>
      </c>
      <c r="F8" s="10">
        <f t="shared" si="0"/>
        <v>108000</v>
      </c>
      <c r="G8" s="10" t="s">
        <v>15</v>
      </c>
      <c r="H8" s="10">
        <f t="shared" ref="H8:H9" si="1">E8*2</f>
        <v>18000</v>
      </c>
      <c r="J8" s="6" t="s">
        <v>20</v>
      </c>
      <c r="K8" s="7">
        <v>16600</v>
      </c>
    </row>
    <row r="9" spans="1:11" x14ac:dyDescent="0.35">
      <c r="A9" s="8" t="s">
        <v>21</v>
      </c>
      <c r="B9" s="9">
        <v>300</v>
      </c>
      <c r="C9" s="9" t="s">
        <v>19</v>
      </c>
      <c r="D9" s="10">
        <v>45</v>
      </c>
      <c r="E9" s="10">
        <f t="shared" ref="E9:E32" si="2">D9*B9</f>
        <v>13500</v>
      </c>
      <c r="F9" s="10">
        <f t="shared" si="0"/>
        <v>162000</v>
      </c>
      <c r="G9" s="10" t="s">
        <v>15</v>
      </c>
      <c r="H9" s="10">
        <f t="shared" si="1"/>
        <v>27000</v>
      </c>
      <c r="J9" s="6" t="s">
        <v>22</v>
      </c>
      <c r="K9" s="7">
        <v>10000</v>
      </c>
    </row>
    <row r="10" spans="1:11" ht="16" thickBot="1" x14ac:dyDescent="0.4">
      <c r="A10" s="8" t="s">
        <v>270</v>
      </c>
      <c r="B10" s="9">
        <v>900</v>
      </c>
      <c r="C10" s="9" t="s">
        <v>19</v>
      </c>
      <c r="D10" s="10">
        <v>15</v>
      </c>
      <c r="E10" s="10">
        <f t="shared" si="2"/>
        <v>13500</v>
      </c>
      <c r="F10" s="10">
        <f t="shared" si="0"/>
        <v>162000</v>
      </c>
      <c r="G10" s="10" t="s">
        <v>24</v>
      </c>
      <c r="H10" s="10">
        <f>E10*4</f>
        <v>54000</v>
      </c>
      <c r="J10" s="12" t="s">
        <v>25</v>
      </c>
      <c r="K10" s="13">
        <f>SUM(K5:K9)</f>
        <v>60000</v>
      </c>
    </row>
    <row r="11" spans="1:11" x14ac:dyDescent="0.35">
      <c r="A11" s="86" t="s">
        <v>271</v>
      </c>
      <c r="B11" s="9">
        <v>500</v>
      </c>
      <c r="C11" s="9" t="s">
        <v>66</v>
      </c>
      <c r="D11" s="10">
        <v>15</v>
      </c>
      <c r="E11" s="10">
        <f t="shared" si="2"/>
        <v>7500</v>
      </c>
      <c r="F11" s="10">
        <f t="shared" si="0"/>
        <v>90000</v>
      </c>
      <c r="G11" s="10" t="s">
        <v>24</v>
      </c>
      <c r="H11" s="10">
        <f>E11*4</f>
        <v>30000</v>
      </c>
    </row>
    <row r="12" spans="1:11" x14ac:dyDescent="0.35">
      <c r="A12" s="8" t="s">
        <v>26</v>
      </c>
      <c r="B12" s="9">
        <v>3300</v>
      </c>
      <c r="C12" s="9" t="s">
        <v>23</v>
      </c>
      <c r="D12" s="10">
        <v>14</v>
      </c>
      <c r="E12" s="10">
        <f t="shared" si="2"/>
        <v>46200</v>
      </c>
      <c r="F12" s="10">
        <f t="shared" si="0"/>
        <v>554400</v>
      </c>
      <c r="G12" s="10" t="s">
        <v>24</v>
      </c>
      <c r="H12" s="10">
        <f>E12*4</f>
        <v>184800</v>
      </c>
    </row>
    <row r="13" spans="1:11" x14ac:dyDescent="0.35">
      <c r="A13" s="8" t="s">
        <v>27</v>
      </c>
      <c r="B13" s="9">
        <v>812</v>
      </c>
      <c r="C13" s="9" t="s">
        <v>19</v>
      </c>
      <c r="D13" s="10">
        <v>15</v>
      </c>
      <c r="E13" s="10">
        <f t="shared" si="2"/>
        <v>12180</v>
      </c>
      <c r="F13" s="10">
        <f t="shared" si="0"/>
        <v>146160</v>
      </c>
      <c r="G13" s="10" t="s">
        <v>28</v>
      </c>
      <c r="H13" s="10">
        <f>E13*3</f>
        <v>36540</v>
      </c>
    </row>
    <row r="14" spans="1:11" ht="16" thickBot="1" x14ac:dyDescent="0.4">
      <c r="A14" s="8" t="s">
        <v>29</v>
      </c>
      <c r="B14" s="9">
        <v>2100</v>
      </c>
      <c r="C14" s="9" t="s">
        <v>23</v>
      </c>
      <c r="D14" s="10">
        <v>15</v>
      </c>
      <c r="E14" s="10">
        <f t="shared" si="2"/>
        <v>31500</v>
      </c>
      <c r="F14" s="10">
        <f t="shared" si="0"/>
        <v>378000</v>
      </c>
      <c r="G14" s="10" t="s">
        <v>24</v>
      </c>
      <c r="H14" s="10">
        <f>E14*4</f>
        <v>126000</v>
      </c>
    </row>
    <row r="15" spans="1:11" x14ac:dyDescent="0.35">
      <c r="A15" s="8" t="s">
        <v>30</v>
      </c>
      <c r="B15" s="9">
        <v>237</v>
      </c>
      <c r="C15" s="9" t="s">
        <v>19</v>
      </c>
      <c r="D15" s="10">
        <v>50</v>
      </c>
      <c r="E15" s="10">
        <f t="shared" si="2"/>
        <v>11850</v>
      </c>
      <c r="F15" s="10">
        <f t="shared" si="0"/>
        <v>142200</v>
      </c>
      <c r="G15" s="10" t="s">
        <v>15</v>
      </c>
      <c r="H15" s="10">
        <f t="shared" ref="H15:H21" si="3">E15*2</f>
        <v>23700</v>
      </c>
      <c r="I15" s="87"/>
      <c r="J15" s="91" t="s">
        <v>31</v>
      </c>
      <c r="K15" s="92"/>
    </row>
    <row r="16" spans="1:11" x14ac:dyDescent="0.35">
      <c r="A16" s="8" t="s">
        <v>32</v>
      </c>
      <c r="B16" s="9">
        <v>400</v>
      </c>
      <c r="C16" s="9" t="s">
        <v>19</v>
      </c>
      <c r="D16" s="10">
        <v>45</v>
      </c>
      <c r="E16" s="10">
        <f t="shared" si="2"/>
        <v>18000</v>
      </c>
      <c r="F16" s="10">
        <f t="shared" si="0"/>
        <v>216000</v>
      </c>
      <c r="G16" s="10" t="s">
        <v>15</v>
      </c>
      <c r="H16" s="10">
        <f t="shared" si="3"/>
        <v>36000</v>
      </c>
      <c r="J16" s="6" t="s">
        <v>12</v>
      </c>
      <c r="K16" s="7">
        <v>17400</v>
      </c>
    </row>
    <row r="17" spans="1:16" x14ac:dyDescent="0.35">
      <c r="A17" s="8" t="s">
        <v>33</v>
      </c>
      <c r="B17" s="9">
        <v>100</v>
      </c>
      <c r="C17" s="9" t="s">
        <v>19</v>
      </c>
      <c r="D17" s="10">
        <v>55</v>
      </c>
      <c r="E17" s="10">
        <f t="shared" si="2"/>
        <v>5500</v>
      </c>
      <c r="F17" s="10">
        <f t="shared" si="0"/>
        <v>66000</v>
      </c>
      <c r="G17" s="10" t="s">
        <v>15</v>
      </c>
      <c r="H17" s="10">
        <f t="shared" si="3"/>
        <v>11000</v>
      </c>
      <c r="J17" s="6" t="s">
        <v>34</v>
      </c>
      <c r="K17" s="7">
        <v>6600</v>
      </c>
    </row>
    <row r="18" spans="1:16" ht="16" thickBot="1" x14ac:dyDescent="0.4">
      <c r="A18" s="8" t="s">
        <v>35</v>
      </c>
      <c r="B18" s="9">
        <v>365</v>
      </c>
      <c r="C18" s="9" t="s">
        <v>19</v>
      </c>
      <c r="D18" s="10">
        <v>45</v>
      </c>
      <c r="E18" s="10">
        <f t="shared" si="2"/>
        <v>16425</v>
      </c>
      <c r="F18" s="10">
        <f t="shared" si="0"/>
        <v>197100</v>
      </c>
      <c r="G18" s="10" t="s">
        <v>15</v>
      </c>
      <c r="H18" s="10">
        <f t="shared" si="3"/>
        <v>32850</v>
      </c>
      <c r="J18" s="12" t="s">
        <v>25</v>
      </c>
      <c r="K18" s="13">
        <f>SUM(K16:K17)</f>
        <v>24000</v>
      </c>
    </row>
    <row r="19" spans="1:16" x14ac:dyDescent="0.35">
      <c r="A19" s="8" t="s">
        <v>36</v>
      </c>
      <c r="B19" s="9">
        <v>364</v>
      </c>
      <c r="C19" s="9" t="s">
        <v>19</v>
      </c>
      <c r="D19" s="10">
        <v>45</v>
      </c>
      <c r="E19" s="10">
        <f t="shared" si="2"/>
        <v>16380</v>
      </c>
      <c r="F19" s="10">
        <f t="shared" si="0"/>
        <v>196560</v>
      </c>
      <c r="G19" s="10" t="s">
        <v>15</v>
      </c>
      <c r="H19" s="10">
        <f t="shared" si="3"/>
        <v>32760</v>
      </c>
    </row>
    <row r="20" spans="1:16" x14ac:dyDescent="0.35">
      <c r="A20" s="8" t="s">
        <v>37</v>
      </c>
      <c r="B20" s="9">
        <v>225</v>
      </c>
      <c r="C20" s="9" t="s">
        <v>19</v>
      </c>
      <c r="D20" s="10">
        <v>45</v>
      </c>
      <c r="E20" s="10">
        <f t="shared" si="2"/>
        <v>10125</v>
      </c>
      <c r="F20" s="10">
        <f t="shared" si="0"/>
        <v>121500</v>
      </c>
      <c r="G20" s="10" t="s">
        <v>15</v>
      </c>
      <c r="H20" s="10">
        <f t="shared" si="3"/>
        <v>20250</v>
      </c>
      <c r="J20" s="93" t="s">
        <v>38</v>
      </c>
      <c r="K20" s="93"/>
      <c r="L20" s="93"/>
      <c r="M20" s="93"/>
      <c r="N20" s="93"/>
      <c r="O20" s="93"/>
      <c r="P20" s="93"/>
    </row>
    <row r="21" spans="1:16" ht="15" customHeight="1" x14ac:dyDescent="0.35">
      <c r="A21" s="8" t="s">
        <v>39</v>
      </c>
      <c r="B21" s="9">
        <v>300</v>
      </c>
      <c r="C21" s="9" t="s">
        <v>19</v>
      </c>
      <c r="D21" s="10">
        <v>45</v>
      </c>
      <c r="E21" s="10">
        <f t="shared" si="2"/>
        <v>13500</v>
      </c>
      <c r="F21" s="10">
        <f t="shared" si="0"/>
        <v>162000</v>
      </c>
      <c r="G21" s="10" t="s">
        <v>15</v>
      </c>
      <c r="H21" s="10">
        <f t="shared" si="3"/>
        <v>27000</v>
      </c>
      <c r="J21" s="14" t="s">
        <v>40</v>
      </c>
      <c r="K21" s="10" t="s">
        <v>41</v>
      </c>
      <c r="L21" s="10" t="s">
        <v>42</v>
      </c>
      <c r="M21" s="10" t="s">
        <v>43</v>
      </c>
      <c r="N21" s="10" t="s">
        <v>44</v>
      </c>
      <c r="O21" s="10" t="s">
        <v>45</v>
      </c>
      <c r="P21" s="10" t="s">
        <v>46</v>
      </c>
    </row>
    <row r="22" spans="1:16" x14ac:dyDescent="0.35">
      <c r="A22" s="8" t="s">
        <v>47</v>
      </c>
      <c r="B22" s="9">
        <v>603</v>
      </c>
      <c r="C22" s="9" t="s">
        <v>19</v>
      </c>
      <c r="D22" s="10">
        <v>25</v>
      </c>
      <c r="E22" s="10">
        <f t="shared" si="2"/>
        <v>15075</v>
      </c>
      <c r="F22" s="10">
        <f t="shared" si="0"/>
        <v>180900</v>
      </c>
      <c r="G22" s="10" t="s">
        <v>28</v>
      </c>
      <c r="H22" s="10">
        <f>E22*3</f>
        <v>45225</v>
      </c>
      <c r="J22" s="15" t="s">
        <v>48</v>
      </c>
      <c r="K22" s="94" t="s">
        <v>49</v>
      </c>
      <c r="L22" s="95"/>
      <c r="M22" s="95"/>
      <c r="N22" s="95"/>
      <c r="O22" s="95"/>
      <c r="P22" s="95"/>
    </row>
    <row r="23" spans="1:16" x14ac:dyDescent="0.35">
      <c r="A23" s="8" t="s">
        <v>50</v>
      </c>
      <c r="B23" s="9">
        <v>200</v>
      </c>
      <c r="C23" s="9" t="s">
        <v>19</v>
      </c>
      <c r="D23" s="10">
        <v>50</v>
      </c>
      <c r="E23" s="10">
        <f t="shared" si="2"/>
        <v>10000</v>
      </c>
      <c r="F23" s="10">
        <f t="shared" si="0"/>
        <v>120000</v>
      </c>
      <c r="G23" s="10" t="s">
        <v>15</v>
      </c>
      <c r="H23" s="10">
        <f>E23*2</f>
        <v>20000</v>
      </c>
      <c r="J23" s="10" t="s">
        <v>51</v>
      </c>
      <c r="K23" s="10">
        <v>80</v>
      </c>
      <c r="L23" s="10">
        <v>70</v>
      </c>
      <c r="M23" s="10">
        <v>60</v>
      </c>
      <c r="N23" s="10">
        <v>33</v>
      </c>
      <c r="O23" s="10">
        <v>33</v>
      </c>
      <c r="P23" s="10">
        <v>32</v>
      </c>
    </row>
    <row r="24" spans="1:16" x14ac:dyDescent="0.35">
      <c r="A24" s="8" t="s">
        <v>52</v>
      </c>
      <c r="B24" s="9">
        <v>876</v>
      </c>
      <c r="C24" s="9" t="s">
        <v>19</v>
      </c>
      <c r="D24" s="10">
        <v>25</v>
      </c>
      <c r="E24" s="10">
        <f t="shared" si="2"/>
        <v>21900</v>
      </c>
      <c r="F24" s="10">
        <f t="shared" si="0"/>
        <v>262800</v>
      </c>
      <c r="G24" s="10" t="s">
        <v>28</v>
      </c>
      <c r="H24" s="10">
        <f>E24*3</f>
        <v>65700</v>
      </c>
      <c r="J24" s="10" t="s">
        <v>53</v>
      </c>
      <c r="K24" s="10">
        <v>70</v>
      </c>
      <c r="L24" s="10">
        <v>60</v>
      </c>
      <c r="M24" s="10">
        <v>50</v>
      </c>
      <c r="N24" s="10">
        <v>30</v>
      </c>
      <c r="O24" s="10">
        <v>28</v>
      </c>
      <c r="P24" s="10">
        <v>27</v>
      </c>
    </row>
    <row r="25" spans="1:16" x14ac:dyDescent="0.35">
      <c r="A25" s="8" t="s">
        <v>54</v>
      </c>
      <c r="B25" s="9">
        <v>474</v>
      </c>
      <c r="C25" s="9" t="s">
        <v>19</v>
      </c>
      <c r="D25" s="10">
        <v>35</v>
      </c>
      <c r="E25" s="10">
        <f t="shared" si="2"/>
        <v>16590</v>
      </c>
      <c r="F25" s="10">
        <f t="shared" si="0"/>
        <v>199080</v>
      </c>
      <c r="G25" s="10" t="s">
        <v>15</v>
      </c>
      <c r="H25" s="10">
        <f>E25*2</f>
        <v>33180</v>
      </c>
      <c r="J25" s="10" t="s">
        <v>55</v>
      </c>
      <c r="K25" s="10">
        <v>60</v>
      </c>
      <c r="L25" s="10">
        <v>50</v>
      </c>
      <c r="M25" s="10">
        <v>45</v>
      </c>
      <c r="N25" s="10">
        <v>28</v>
      </c>
      <c r="O25" s="10">
        <v>25</v>
      </c>
      <c r="P25" s="10">
        <v>25</v>
      </c>
    </row>
    <row r="26" spans="1:16" x14ac:dyDescent="0.35">
      <c r="A26" s="8" t="s">
        <v>56</v>
      </c>
      <c r="B26" s="9">
        <v>563</v>
      </c>
      <c r="C26" s="9" t="s">
        <v>19</v>
      </c>
      <c r="D26" s="10">
        <v>23</v>
      </c>
      <c r="E26" s="10">
        <f t="shared" si="2"/>
        <v>12949</v>
      </c>
      <c r="F26" s="10">
        <f t="shared" si="0"/>
        <v>155388</v>
      </c>
      <c r="G26" s="10" t="s">
        <v>28</v>
      </c>
      <c r="H26" s="10">
        <f>E26*3</f>
        <v>38847</v>
      </c>
      <c r="J26" s="10" t="s">
        <v>57</v>
      </c>
      <c r="K26" s="10">
        <v>55</v>
      </c>
      <c r="L26" s="10">
        <v>55</v>
      </c>
      <c r="M26" s="10">
        <v>25</v>
      </c>
      <c r="N26" s="10">
        <v>20</v>
      </c>
      <c r="O26" s="10">
        <v>20</v>
      </c>
      <c r="P26" s="10">
        <v>19</v>
      </c>
    </row>
    <row r="27" spans="1:16" x14ac:dyDescent="0.35">
      <c r="A27" s="8" t="s">
        <v>58</v>
      </c>
      <c r="B27" s="9">
        <v>300</v>
      </c>
      <c r="C27" s="9" t="s">
        <v>19</v>
      </c>
      <c r="D27" s="10">
        <v>45</v>
      </c>
      <c r="E27" s="10">
        <f t="shared" si="2"/>
        <v>13500</v>
      </c>
      <c r="F27" s="10">
        <f t="shared" si="0"/>
        <v>162000</v>
      </c>
      <c r="G27" s="10" t="s">
        <v>15</v>
      </c>
      <c r="H27" s="10">
        <f t="shared" ref="H27:H32" si="4">E27*2</f>
        <v>27000</v>
      </c>
      <c r="J27" s="10" t="s">
        <v>59</v>
      </c>
      <c r="K27" s="10">
        <v>25</v>
      </c>
      <c r="L27" s="10">
        <v>20</v>
      </c>
      <c r="M27" s="10">
        <v>18</v>
      </c>
      <c r="N27" s="10">
        <v>19</v>
      </c>
      <c r="O27" s="10">
        <v>19</v>
      </c>
      <c r="P27" s="10">
        <v>18</v>
      </c>
    </row>
    <row r="28" spans="1:16" x14ac:dyDescent="0.35">
      <c r="A28" s="8" t="s">
        <v>60</v>
      </c>
      <c r="B28" s="9">
        <v>400</v>
      </c>
      <c r="C28" s="9" t="s">
        <v>19</v>
      </c>
      <c r="D28" s="10">
        <v>45</v>
      </c>
      <c r="E28" s="10">
        <f t="shared" si="2"/>
        <v>18000</v>
      </c>
      <c r="F28" s="10">
        <f t="shared" si="0"/>
        <v>216000</v>
      </c>
      <c r="G28" s="10" t="s">
        <v>15</v>
      </c>
      <c r="H28" s="10">
        <f t="shared" si="4"/>
        <v>36000</v>
      </c>
      <c r="J28" s="10" t="s">
        <v>61</v>
      </c>
      <c r="K28" s="10">
        <v>22</v>
      </c>
      <c r="L28" s="10">
        <v>19</v>
      </c>
      <c r="M28" s="10">
        <v>15</v>
      </c>
      <c r="N28" s="10">
        <v>16</v>
      </c>
      <c r="O28" s="10">
        <v>14</v>
      </c>
      <c r="P28" s="10">
        <v>12</v>
      </c>
    </row>
    <row r="29" spans="1:16" x14ac:dyDescent="0.35">
      <c r="A29" s="8" t="s">
        <v>62</v>
      </c>
      <c r="B29" s="9">
        <v>300</v>
      </c>
      <c r="C29" s="9" t="s">
        <v>19</v>
      </c>
      <c r="D29" s="10">
        <v>45</v>
      </c>
      <c r="E29" s="10">
        <f t="shared" si="2"/>
        <v>13500</v>
      </c>
      <c r="F29" s="10">
        <f t="shared" si="0"/>
        <v>162000</v>
      </c>
      <c r="G29" s="10" t="s">
        <v>15</v>
      </c>
      <c r="H29" s="10">
        <f t="shared" si="4"/>
        <v>27000</v>
      </c>
      <c r="J29" s="10" t="s">
        <v>63</v>
      </c>
      <c r="K29" s="10">
        <v>16</v>
      </c>
      <c r="L29" s="10">
        <v>14</v>
      </c>
      <c r="M29" s="10">
        <v>12</v>
      </c>
      <c r="N29" s="10">
        <v>14</v>
      </c>
      <c r="O29" s="10">
        <v>12</v>
      </c>
      <c r="P29" s="10">
        <v>10</v>
      </c>
    </row>
    <row r="30" spans="1:16" x14ac:dyDescent="0.35">
      <c r="A30" s="8" t="s">
        <v>64</v>
      </c>
      <c r="B30" s="9">
        <v>300</v>
      </c>
      <c r="C30" s="9" t="s">
        <v>19</v>
      </c>
      <c r="D30" s="10">
        <v>45</v>
      </c>
      <c r="E30" s="10">
        <f t="shared" si="2"/>
        <v>13500</v>
      </c>
      <c r="F30" s="10">
        <f t="shared" si="0"/>
        <v>162000</v>
      </c>
      <c r="G30" s="10" t="s">
        <v>15</v>
      </c>
      <c r="H30" s="10">
        <f t="shared" si="4"/>
        <v>27000</v>
      </c>
    </row>
    <row r="31" spans="1:16" x14ac:dyDescent="0.35">
      <c r="A31" s="8" t="s">
        <v>65</v>
      </c>
      <c r="B31" s="9">
        <v>350</v>
      </c>
      <c r="C31" s="9" t="s">
        <v>66</v>
      </c>
      <c r="D31" s="10">
        <v>45</v>
      </c>
      <c r="E31" s="10">
        <f t="shared" si="2"/>
        <v>15750</v>
      </c>
      <c r="F31" s="10">
        <f t="shared" si="0"/>
        <v>189000</v>
      </c>
      <c r="G31" s="10" t="s">
        <v>15</v>
      </c>
      <c r="H31" s="10">
        <f t="shared" si="4"/>
        <v>31500</v>
      </c>
    </row>
    <row r="32" spans="1:16" x14ac:dyDescent="0.35">
      <c r="A32" s="8" t="s">
        <v>67</v>
      </c>
      <c r="B32" s="9">
        <v>320</v>
      </c>
      <c r="C32" s="9" t="s">
        <v>19</v>
      </c>
      <c r="D32" s="10">
        <v>45</v>
      </c>
      <c r="E32" s="10">
        <f t="shared" si="2"/>
        <v>14400</v>
      </c>
      <c r="F32" s="10">
        <f t="shared" si="0"/>
        <v>172800</v>
      </c>
      <c r="G32" s="10" t="s">
        <v>15</v>
      </c>
      <c r="H32" s="10">
        <f t="shared" si="4"/>
        <v>28800</v>
      </c>
    </row>
    <row r="33" spans="1:8" x14ac:dyDescent="0.35">
      <c r="A33" s="5" t="s">
        <v>68</v>
      </c>
      <c r="B33" s="16">
        <f>SUM(B34:B42)</f>
        <v>2682</v>
      </c>
      <c r="C33" s="17">
        <f>B33/K10</f>
        <v>4.4699999999999997E-2</v>
      </c>
      <c r="D33" s="18"/>
      <c r="E33" s="18"/>
      <c r="F33" s="18"/>
      <c r="G33" s="18"/>
      <c r="H33" s="18"/>
    </row>
    <row r="34" spans="1:8" x14ac:dyDescent="0.35">
      <c r="A34" s="8" t="s">
        <v>69</v>
      </c>
      <c r="B34" s="9">
        <v>462</v>
      </c>
      <c r="C34" s="9" t="s">
        <v>19</v>
      </c>
      <c r="D34" s="10">
        <v>40</v>
      </c>
      <c r="E34" s="10">
        <f>D34*B34</f>
        <v>18480</v>
      </c>
      <c r="F34" s="10">
        <f t="shared" si="0"/>
        <v>221760</v>
      </c>
      <c r="G34" s="10" t="s">
        <v>15</v>
      </c>
      <c r="H34" s="10">
        <f t="shared" ref="H34:H35" si="5">E34*2</f>
        <v>36960</v>
      </c>
    </row>
    <row r="35" spans="1:8" x14ac:dyDescent="0.35">
      <c r="A35" s="8" t="s">
        <v>70</v>
      </c>
      <c r="B35" s="9">
        <v>200</v>
      </c>
      <c r="C35" s="9" t="s">
        <v>19</v>
      </c>
      <c r="D35" s="10">
        <v>50</v>
      </c>
      <c r="E35" s="10">
        <f t="shared" ref="E35:E42" si="6">D35*B35</f>
        <v>10000</v>
      </c>
      <c r="F35" s="10">
        <f t="shared" si="0"/>
        <v>120000</v>
      </c>
      <c r="G35" s="10" t="s">
        <v>15</v>
      </c>
      <c r="H35" s="10">
        <f t="shared" si="5"/>
        <v>20000</v>
      </c>
    </row>
    <row r="36" spans="1:8" x14ac:dyDescent="0.35">
      <c r="A36" s="8" t="s">
        <v>71</v>
      </c>
      <c r="B36" s="9">
        <v>500</v>
      </c>
      <c r="C36" s="9" t="s">
        <v>19</v>
      </c>
      <c r="D36" s="10">
        <v>40</v>
      </c>
      <c r="E36" s="10">
        <f t="shared" si="6"/>
        <v>20000</v>
      </c>
      <c r="F36" s="10">
        <f t="shared" si="0"/>
        <v>240000</v>
      </c>
      <c r="G36" s="10" t="s">
        <v>28</v>
      </c>
      <c r="H36" s="10">
        <f>E36*3</f>
        <v>60000</v>
      </c>
    </row>
    <row r="37" spans="1:8" x14ac:dyDescent="0.35">
      <c r="A37" s="8" t="s">
        <v>72</v>
      </c>
      <c r="B37" s="9">
        <v>300</v>
      </c>
      <c r="C37" s="9" t="s">
        <v>66</v>
      </c>
      <c r="D37" s="10">
        <v>45</v>
      </c>
      <c r="E37" s="10">
        <f t="shared" si="6"/>
        <v>13500</v>
      </c>
      <c r="F37" s="10">
        <f t="shared" si="0"/>
        <v>162000</v>
      </c>
      <c r="G37" s="10" t="s">
        <v>15</v>
      </c>
      <c r="H37" s="10">
        <f t="shared" ref="H37:H42" si="7">E37*2</f>
        <v>27000</v>
      </c>
    </row>
    <row r="38" spans="1:8" x14ac:dyDescent="0.35">
      <c r="A38" s="8" t="s">
        <v>73</v>
      </c>
      <c r="B38" s="9">
        <v>120</v>
      </c>
      <c r="C38" s="9" t="s">
        <v>19</v>
      </c>
      <c r="D38" s="10">
        <v>50</v>
      </c>
      <c r="E38" s="10">
        <f t="shared" si="6"/>
        <v>6000</v>
      </c>
      <c r="F38" s="10">
        <f t="shared" si="0"/>
        <v>72000</v>
      </c>
      <c r="G38" s="10" t="s">
        <v>15</v>
      </c>
      <c r="H38" s="10">
        <f t="shared" si="7"/>
        <v>12000</v>
      </c>
    </row>
    <row r="39" spans="1:8" x14ac:dyDescent="0.35">
      <c r="A39" s="8" t="s">
        <v>74</v>
      </c>
      <c r="B39" s="9">
        <v>100</v>
      </c>
      <c r="C39" s="9" t="s">
        <v>19</v>
      </c>
      <c r="D39" s="10">
        <v>50</v>
      </c>
      <c r="E39" s="10">
        <f t="shared" si="6"/>
        <v>5000</v>
      </c>
      <c r="F39" s="10">
        <f t="shared" si="0"/>
        <v>60000</v>
      </c>
      <c r="G39" s="10" t="s">
        <v>15</v>
      </c>
      <c r="H39" s="10">
        <f t="shared" si="7"/>
        <v>10000</v>
      </c>
    </row>
    <row r="40" spans="1:8" x14ac:dyDescent="0.35">
      <c r="A40" s="8" t="s">
        <v>75</v>
      </c>
      <c r="B40" s="9">
        <v>300</v>
      </c>
      <c r="C40" s="9" t="s">
        <v>19</v>
      </c>
      <c r="D40" s="10">
        <v>45</v>
      </c>
      <c r="E40" s="10">
        <f t="shared" si="6"/>
        <v>13500</v>
      </c>
      <c r="F40" s="10">
        <f t="shared" si="0"/>
        <v>162000</v>
      </c>
      <c r="G40" s="10" t="s">
        <v>15</v>
      </c>
      <c r="H40" s="10">
        <f t="shared" si="7"/>
        <v>27000</v>
      </c>
    </row>
    <row r="41" spans="1:8" x14ac:dyDescent="0.35">
      <c r="A41" s="8" t="s">
        <v>76</v>
      </c>
      <c r="B41" s="9">
        <v>400</v>
      </c>
      <c r="C41" s="9" t="s">
        <v>66</v>
      </c>
      <c r="D41" s="10">
        <v>45</v>
      </c>
      <c r="E41" s="10">
        <f t="shared" si="6"/>
        <v>18000</v>
      </c>
      <c r="F41" s="10">
        <f t="shared" si="0"/>
        <v>216000</v>
      </c>
      <c r="G41" s="10" t="s">
        <v>15</v>
      </c>
      <c r="H41" s="10">
        <f t="shared" si="7"/>
        <v>36000</v>
      </c>
    </row>
    <row r="42" spans="1:8" x14ac:dyDescent="0.35">
      <c r="A42" s="8" t="s">
        <v>77</v>
      </c>
      <c r="B42" s="9">
        <v>300</v>
      </c>
      <c r="C42" s="9" t="s">
        <v>19</v>
      </c>
      <c r="D42" s="10">
        <v>45</v>
      </c>
      <c r="E42" s="10">
        <f t="shared" si="6"/>
        <v>13500</v>
      </c>
      <c r="F42" s="10">
        <f t="shared" si="0"/>
        <v>162000</v>
      </c>
      <c r="G42" s="10" t="s">
        <v>15</v>
      </c>
      <c r="H42" s="10">
        <f t="shared" si="7"/>
        <v>27000</v>
      </c>
    </row>
    <row r="43" spans="1:8" x14ac:dyDescent="0.35">
      <c r="A43" s="18" t="s">
        <v>78</v>
      </c>
      <c r="B43" s="16">
        <f>SUM(B44:B49)</f>
        <v>804</v>
      </c>
      <c r="C43" s="17">
        <f>B43/K10</f>
        <v>1.34E-2</v>
      </c>
      <c r="D43" s="18"/>
      <c r="E43" s="18"/>
      <c r="F43" s="18"/>
      <c r="G43" s="18"/>
      <c r="H43" s="18"/>
    </row>
    <row r="44" spans="1:8" x14ac:dyDescent="0.35">
      <c r="A44" s="8" t="s">
        <v>79</v>
      </c>
      <c r="B44" s="9">
        <v>230</v>
      </c>
      <c r="C44" s="9" t="s">
        <v>19</v>
      </c>
      <c r="D44" s="10">
        <v>48</v>
      </c>
      <c r="E44" s="10">
        <f>D44*B44</f>
        <v>11040</v>
      </c>
      <c r="F44" s="10">
        <f t="shared" si="0"/>
        <v>132480</v>
      </c>
      <c r="G44" s="10" t="s">
        <v>15</v>
      </c>
      <c r="H44" s="10">
        <f t="shared" ref="H44:H49" si="8">E44*2</f>
        <v>22080</v>
      </c>
    </row>
    <row r="45" spans="1:8" x14ac:dyDescent="0.35">
      <c r="A45" s="8" t="s">
        <v>80</v>
      </c>
      <c r="B45" s="9">
        <v>230</v>
      </c>
      <c r="C45" s="9" t="s">
        <v>19</v>
      </c>
      <c r="D45" s="10">
        <v>48</v>
      </c>
      <c r="E45" s="10">
        <f t="shared" ref="E45:E49" si="9">D45*B45</f>
        <v>11040</v>
      </c>
      <c r="F45" s="10">
        <f t="shared" si="0"/>
        <v>132480</v>
      </c>
      <c r="G45" s="10" t="s">
        <v>15</v>
      </c>
      <c r="H45" s="10">
        <f t="shared" si="8"/>
        <v>22080</v>
      </c>
    </row>
    <row r="46" spans="1:8" x14ac:dyDescent="0.35">
      <c r="A46" s="8" t="s">
        <v>81</v>
      </c>
      <c r="B46" s="9">
        <v>82</v>
      </c>
      <c r="C46" s="9" t="s">
        <v>19</v>
      </c>
      <c r="D46" s="10">
        <v>65</v>
      </c>
      <c r="E46" s="10">
        <f t="shared" si="9"/>
        <v>5330</v>
      </c>
      <c r="F46" s="10">
        <f t="shared" si="0"/>
        <v>63960</v>
      </c>
      <c r="G46" s="10" t="s">
        <v>15</v>
      </c>
      <c r="H46" s="10">
        <f t="shared" si="8"/>
        <v>10660</v>
      </c>
    </row>
    <row r="47" spans="1:8" x14ac:dyDescent="0.35">
      <c r="A47" s="8" t="s">
        <v>82</v>
      </c>
      <c r="B47" s="9">
        <v>90</v>
      </c>
      <c r="C47" s="9" t="s">
        <v>19</v>
      </c>
      <c r="D47" s="10">
        <v>65</v>
      </c>
      <c r="E47" s="10">
        <f t="shared" si="9"/>
        <v>5850</v>
      </c>
      <c r="F47" s="10">
        <f t="shared" si="0"/>
        <v>70200</v>
      </c>
      <c r="G47" s="10" t="s">
        <v>15</v>
      </c>
      <c r="H47" s="10">
        <f t="shared" si="8"/>
        <v>11700</v>
      </c>
    </row>
    <row r="48" spans="1:8" x14ac:dyDescent="0.35">
      <c r="A48" s="8" t="s">
        <v>83</v>
      </c>
      <c r="B48" s="9">
        <v>90</v>
      </c>
      <c r="C48" s="9" t="s">
        <v>19</v>
      </c>
      <c r="D48" s="10">
        <v>65</v>
      </c>
      <c r="E48" s="10">
        <f t="shared" si="9"/>
        <v>5850</v>
      </c>
      <c r="F48" s="10">
        <f t="shared" si="0"/>
        <v>70200</v>
      </c>
      <c r="G48" s="10" t="s">
        <v>15</v>
      </c>
      <c r="H48" s="10">
        <f t="shared" si="8"/>
        <v>11700</v>
      </c>
    </row>
    <row r="49" spans="1:8" x14ac:dyDescent="0.35">
      <c r="A49" s="8" t="s">
        <v>84</v>
      </c>
      <c r="B49" s="9">
        <v>82</v>
      </c>
      <c r="C49" s="9" t="s">
        <v>19</v>
      </c>
      <c r="D49" s="10">
        <v>65</v>
      </c>
      <c r="E49" s="10">
        <f t="shared" si="9"/>
        <v>5330</v>
      </c>
      <c r="F49" s="10">
        <f t="shared" si="0"/>
        <v>63960</v>
      </c>
      <c r="G49" s="10" t="s">
        <v>15</v>
      </c>
      <c r="H49" s="10">
        <f t="shared" si="8"/>
        <v>10660</v>
      </c>
    </row>
    <row r="50" spans="1:8" x14ac:dyDescent="0.35">
      <c r="A50" s="5" t="s">
        <v>85</v>
      </c>
      <c r="B50" s="1">
        <f>SUM(B51:B58)</f>
        <v>4192</v>
      </c>
      <c r="C50" s="17">
        <f>B50/K10</f>
        <v>6.986666666666666E-2</v>
      </c>
      <c r="D50" s="5"/>
      <c r="E50" s="5"/>
      <c r="F50" s="5"/>
      <c r="G50" s="5"/>
      <c r="H50" s="5"/>
    </row>
    <row r="51" spans="1:8" x14ac:dyDescent="0.35">
      <c r="A51" s="8" t="s">
        <v>86</v>
      </c>
      <c r="B51" s="9">
        <v>350</v>
      </c>
      <c r="C51" s="9" t="s">
        <v>66</v>
      </c>
      <c r="D51" s="10">
        <v>45</v>
      </c>
      <c r="E51" s="10">
        <f>D51*B51</f>
        <v>15750</v>
      </c>
      <c r="F51" s="10">
        <f t="shared" si="0"/>
        <v>189000</v>
      </c>
      <c r="G51" s="10" t="s">
        <v>15</v>
      </c>
      <c r="H51" s="10">
        <f t="shared" ref="H51:H52" si="10">E51*2</f>
        <v>31500</v>
      </c>
    </row>
    <row r="52" spans="1:8" x14ac:dyDescent="0.35">
      <c r="A52" s="8" t="s">
        <v>87</v>
      </c>
      <c r="B52" s="9">
        <v>400</v>
      </c>
      <c r="C52" s="9" t="s">
        <v>66</v>
      </c>
      <c r="D52" s="10">
        <v>45</v>
      </c>
      <c r="E52" s="10">
        <f t="shared" ref="E52:E58" si="11">D52*B52</f>
        <v>18000</v>
      </c>
      <c r="F52" s="10">
        <f t="shared" si="0"/>
        <v>216000</v>
      </c>
      <c r="G52" s="10" t="s">
        <v>15</v>
      </c>
      <c r="H52" s="10">
        <f t="shared" si="10"/>
        <v>36000</v>
      </c>
    </row>
    <row r="53" spans="1:8" x14ac:dyDescent="0.35">
      <c r="A53" s="8" t="s">
        <v>88</v>
      </c>
      <c r="B53" s="9">
        <v>1142</v>
      </c>
      <c r="C53" s="9" t="s">
        <v>66</v>
      </c>
      <c r="D53" s="10">
        <v>18</v>
      </c>
      <c r="E53" s="10">
        <f t="shared" si="11"/>
        <v>20556</v>
      </c>
      <c r="F53" s="10">
        <f t="shared" si="0"/>
        <v>246672</v>
      </c>
      <c r="G53" s="10" t="s">
        <v>24</v>
      </c>
      <c r="H53" s="10">
        <f>E53*4</f>
        <v>82224</v>
      </c>
    </row>
    <row r="54" spans="1:8" x14ac:dyDescent="0.35">
      <c r="A54" s="8" t="s">
        <v>89</v>
      </c>
      <c r="B54" s="9">
        <v>300</v>
      </c>
      <c r="C54" s="9" t="s">
        <v>66</v>
      </c>
      <c r="D54" s="10">
        <v>45</v>
      </c>
      <c r="E54" s="10">
        <f t="shared" si="11"/>
        <v>13500</v>
      </c>
      <c r="F54" s="10">
        <f t="shared" si="0"/>
        <v>162000</v>
      </c>
      <c r="G54" s="10" t="s">
        <v>15</v>
      </c>
      <c r="H54" s="10">
        <f t="shared" ref="H54:H57" si="12">E54*2</f>
        <v>27000</v>
      </c>
    </row>
    <row r="55" spans="1:8" x14ac:dyDescent="0.35">
      <c r="A55" s="8" t="s">
        <v>90</v>
      </c>
      <c r="B55" s="9">
        <v>150</v>
      </c>
      <c r="C55" s="9" t="s">
        <v>66</v>
      </c>
      <c r="D55" s="10">
        <v>50</v>
      </c>
      <c r="E55" s="10">
        <f t="shared" si="11"/>
        <v>7500</v>
      </c>
      <c r="F55" s="10">
        <f t="shared" si="0"/>
        <v>90000</v>
      </c>
      <c r="G55" s="10" t="s">
        <v>15</v>
      </c>
      <c r="H55" s="10">
        <f t="shared" si="12"/>
        <v>15000</v>
      </c>
    </row>
    <row r="56" spans="1:8" x14ac:dyDescent="0.35">
      <c r="A56" s="8" t="s">
        <v>91</v>
      </c>
      <c r="B56" s="9">
        <v>300</v>
      </c>
      <c r="C56" s="9" t="s">
        <v>66</v>
      </c>
      <c r="D56" s="10">
        <v>45</v>
      </c>
      <c r="E56" s="10">
        <f t="shared" si="11"/>
        <v>13500</v>
      </c>
      <c r="F56" s="10">
        <f t="shared" si="0"/>
        <v>162000</v>
      </c>
      <c r="G56" s="10" t="s">
        <v>15</v>
      </c>
      <c r="H56" s="10">
        <f t="shared" si="12"/>
        <v>27000</v>
      </c>
    </row>
    <row r="57" spans="1:8" x14ac:dyDescent="0.35">
      <c r="A57" s="8" t="s">
        <v>92</v>
      </c>
      <c r="B57" s="9">
        <v>50</v>
      </c>
      <c r="C57" s="9" t="s">
        <v>66</v>
      </c>
      <c r="D57" s="10">
        <v>40</v>
      </c>
      <c r="E57" s="10">
        <f t="shared" si="11"/>
        <v>2000</v>
      </c>
      <c r="F57" s="10">
        <f t="shared" si="0"/>
        <v>24000</v>
      </c>
      <c r="G57" s="10" t="s">
        <v>15</v>
      </c>
      <c r="H57" s="10">
        <f t="shared" si="12"/>
        <v>4000</v>
      </c>
    </row>
    <row r="58" spans="1:8" x14ac:dyDescent="0.35">
      <c r="A58" s="8" t="s">
        <v>93</v>
      </c>
      <c r="B58" s="9">
        <v>1500</v>
      </c>
      <c r="C58" s="9" t="s">
        <v>66</v>
      </c>
      <c r="D58" s="10">
        <v>15</v>
      </c>
      <c r="E58" s="10">
        <f t="shared" si="11"/>
        <v>22500</v>
      </c>
      <c r="F58" s="10">
        <f t="shared" si="0"/>
        <v>270000</v>
      </c>
      <c r="G58" s="10" t="s">
        <v>24</v>
      </c>
      <c r="H58" s="10">
        <f t="shared" ref="H58" si="13">E58*4</f>
        <v>90000</v>
      </c>
    </row>
    <row r="59" spans="1:8" x14ac:dyDescent="0.35">
      <c r="A59" s="5" t="s">
        <v>94</v>
      </c>
      <c r="B59" s="1">
        <f>SUM(B60:B61)</f>
        <v>1712</v>
      </c>
      <c r="C59" s="17">
        <f>B59/K10</f>
        <v>2.8533333333333334E-2</v>
      </c>
      <c r="D59" s="5"/>
      <c r="E59" s="5"/>
      <c r="F59" s="5"/>
      <c r="G59" s="5"/>
      <c r="H59" s="5"/>
    </row>
    <row r="60" spans="1:8" x14ac:dyDescent="0.35">
      <c r="A60" s="8" t="s">
        <v>95</v>
      </c>
      <c r="B60" s="9">
        <v>600</v>
      </c>
      <c r="C60" s="9" t="s">
        <v>14</v>
      </c>
      <c r="D60" s="10">
        <v>35</v>
      </c>
      <c r="E60" s="10">
        <f>B60*D60</f>
        <v>21000</v>
      </c>
      <c r="F60" s="10">
        <f t="shared" si="0"/>
        <v>252000</v>
      </c>
      <c r="G60" s="10" t="s">
        <v>28</v>
      </c>
      <c r="H60" s="10">
        <f>E60*3</f>
        <v>63000</v>
      </c>
    </row>
    <row r="61" spans="1:8" x14ac:dyDescent="0.35">
      <c r="A61" s="8" t="s">
        <v>96</v>
      </c>
      <c r="B61" s="9">
        <v>1112</v>
      </c>
      <c r="C61" s="9" t="s">
        <v>14</v>
      </c>
      <c r="D61" s="10">
        <v>21</v>
      </c>
      <c r="E61" s="10">
        <f>B61*D61</f>
        <v>23352</v>
      </c>
      <c r="F61" s="10">
        <f t="shared" si="0"/>
        <v>280224</v>
      </c>
      <c r="G61" s="10" t="s">
        <v>24</v>
      </c>
      <c r="H61" s="10">
        <f t="shared" ref="H61:H63" si="14">E61*4</f>
        <v>93408</v>
      </c>
    </row>
    <row r="62" spans="1:8" x14ac:dyDescent="0.35">
      <c r="A62" s="5" t="s">
        <v>97</v>
      </c>
      <c r="B62" s="1">
        <f>SUM(B63:B80)</f>
        <v>7424</v>
      </c>
      <c r="C62" s="17">
        <f>B62/K10</f>
        <v>0.12373333333333333</v>
      </c>
      <c r="D62" s="5"/>
      <c r="E62" s="5"/>
      <c r="F62" s="5"/>
      <c r="G62" s="5"/>
      <c r="H62" s="5"/>
    </row>
    <row r="63" spans="1:8" x14ac:dyDescent="0.35">
      <c r="A63" s="8" t="s">
        <v>98</v>
      </c>
      <c r="B63" s="9">
        <v>1112</v>
      </c>
      <c r="C63" s="9" t="s">
        <v>66</v>
      </c>
      <c r="D63" s="10">
        <v>19</v>
      </c>
      <c r="E63" s="10">
        <f>B63*D63</f>
        <v>21128</v>
      </c>
      <c r="F63" s="10">
        <f t="shared" si="0"/>
        <v>253536</v>
      </c>
      <c r="G63" s="10" t="s">
        <v>24</v>
      </c>
      <c r="H63" s="10">
        <f t="shared" si="14"/>
        <v>84512</v>
      </c>
    </row>
    <row r="64" spans="1:8" x14ac:dyDescent="0.35">
      <c r="A64" s="8" t="s">
        <v>99</v>
      </c>
      <c r="B64" s="9">
        <v>462</v>
      </c>
      <c r="C64" s="9" t="s">
        <v>14</v>
      </c>
      <c r="D64" s="10">
        <v>43</v>
      </c>
      <c r="E64" s="10">
        <f t="shared" ref="E64:E95" si="15">B64*D64</f>
        <v>19866</v>
      </c>
      <c r="F64" s="10">
        <f t="shared" si="0"/>
        <v>238392</v>
      </c>
      <c r="G64" s="10" t="s">
        <v>15</v>
      </c>
      <c r="H64" s="10">
        <f t="shared" ref="H64:H73" si="16">E64*2</f>
        <v>39732</v>
      </c>
    </row>
    <row r="65" spans="1:8" x14ac:dyDescent="0.35">
      <c r="A65" s="8" t="s">
        <v>100</v>
      </c>
      <c r="B65" s="9">
        <v>400</v>
      </c>
      <c r="C65" s="9" t="s">
        <v>66</v>
      </c>
      <c r="D65" s="10">
        <v>45</v>
      </c>
      <c r="E65" s="10">
        <f t="shared" si="15"/>
        <v>18000</v>
      </c>
      <c r="F65" s="10">
        <f t="shared" si="0"/>
        <v>216000</v>
      </c>
      <c r="G65" s="10" t="s">
        <v>15</v>
      </c>
      <c r="H65" s="10">
        <f t="shared" si="16"/>
        <v>36000</v>
      </c>
    </row>
    <row r="66" spans="1:8" x14ac:dyDescent="0.35">
      <c r="A66" s="8" t="s">
        <v>101</v>
      </c>
      <c r="B66" s="9">
        <v>200</v>
      </c>
      <c r="C66" s="9" t="s">
        <v>66</v>
      </c>
      <c r="D66" s="10">
        <v>50</v>
      </c>
      <c r="E66" s="10">
        <f t="shared" si="15"/>
        <v>10000</v>
      </c>
      <c r="F66" s="10">
        <f t="shared" si="0"/>
        <v>120000</v>
      </c>
      <c r="G66" s="10" t="s">
        <v>15</v>
      </c>
      <c r="H66" s="10">
        <f t="shared" si="16"/>
        <v>20000</v>
      </c>
    </row>
    <row r="67" spans="1:8" x14ac:dyDescent="0.35">
      <c r="A67" s="8" t="s">
        <v>102</v>
      </c>
      <c r="B67" s="9">
        <v>150</v>
      </c>
      <c r="C67" s="9" t="s">
        <v>66</v>
      </c>
      <c r="D67" s="10">
        <v>50</v>
      </c>
      <c r="E67" s="10">
        <f t="shared" si="15"/>
        <v>7500</v>
      </c>
      <c r="F67" s="10">
        <f t="shared" si="0"/>
        <v>90000</v>
      </c>
      <c r="G67" s="10" t="s">
        <v>15</v>
      </c>
      <c r="H67" s="10">
        <f t="shared" si="16"/>
        <v>15000</v>
      </c>
    </row>
    <row r="68" spans="1:8" x14ac:dyDescent="0.35">
      <c r="A68" s="8" t="s">
        <v>103</v>
      </c>
      <c r="B68" s="9">
        <v>400</v>
      </c>
      <c r="C68" s="9" t="s">
        <v>66</v>
      </c>
      <c r="D68" s="10">
        <v>45</v>
      </c>
      <c r="E68" s="10">
        <f t="shared" si="15"/>
        <v>18000</v>
      </c>
      <c r="F68" s="10">
        <f t="shared" si="0"/>
        <v>216000</v>
      </c>
      <c r="G68" s="10" t="s">
        <v>15</v>
      </c>
      <c r="H68" s="10">
        <f t="shared" si="16"/>
        <v>36000</v>
      </c>
    </row>
    <row r="69" spans="1:8" x14ac:dyDescent="0.35">
      <c r="A69" s="8" t="s">
        <v>104</v>
      </c>
      <c r="B69" s="9">
        <v>400</v>
      </c>
      <c r="C69" s="9" t="s">
        <v>66</v>
      </c>
      <c r="D69" s="10">
        <v>45</v>
      </c>
      <c r="E69" s="10">
        <f t="shared" si="15"/>
        <v>18000</v>
      </c>
      <c r="F69" s="10">
        <f t="shared" si="0"/>
        <v>216000</v>
      </c>
      <c r="G69" s="10" t="s">
        <v>15</v>
      </c>
      <c r="H69" s="10">
        <f t="shared" si="16"/>
        <v>36000</v>
      </c>
    </row>
    <row r="70" spans="1:8" x14ac:dyDescent="0.35">
      <c r="A70" s="8" t="s">
        <v>105</v>
      </c>
      <c r="B70" s="9">
        <v>200</v>
      </c>
      <c r="C70" s="9" t="s">
        <v>66</v>
      </c>
      <c r="D70" s="10">
        <v>50</v>
      </c>
      <c r="E70" s="10">
        <f t="shared" si="15"/>
        <v>10000</v>
      </c>
      <c r="F70" s="10">
        <f t="shared" si="0"/>
        <v>120000</v>
      </c>
      <c r="G70" s="10" t="s">
        <v>15</v>
      </c>
      <c r="H70" s="10">
        <f t="shared" si="16"/>
        <v>20000</v>
      </c>
    </row>
    <row r="71" spans="1:8" x14ac:dyDescent="0.35">
      <c r="A71" s="8" t="s">
        <v>106</v>
      </c>
      <c r="B71" s="9">
        <v>400</v>
      </c>
      <c r="C71" s="9" t="s">
        <v>66</v>
      </c>
      <c r="D71" s="10">
        <v>18</v>
      </c>
      <c r="E71" s="10">
        <f t="shared" si="15"/>
        <v>7200</v>
      </c>
      <c r="F71" s="10">
        <f t="shared" ref="F71:F134" si="17">E71*12</f>
        <v>86400</v>
      </c>
      <c r="G71" s="10" t="s">
        <v>15</v>
      </c>
      <c r="H71" s="10">
        <f t="shared" si="16"/>
        <v>14400</v>
      </c>
    </row>
    <row r="72" spans="1:8" x14ac:dyDescent="0.35">
      <c r="A72" s="8" t="s">
        <v>107</v>
      </c>
      <c r="B72" s="9">
        <v>300</v>
      </c>
      <c r="C72" s="9" t="s">
        <v>66</v>
      </c>
      <c r="D72" s="10">
        <v>20</v>
      </c>
      <c r="E72" s="10">
        <f t="shared" si="15"/>
        <v>6000</v>
      </c>
      <c r="F72" s="10">
        <f t="shared" si="17"/>
        <v>72000</v>
      </c>
      <c r="G72" s="10" t="s">
        <v>15</v>
      </c>
      <c r="H72" s="10">
        <f t="shared" si="16"/>
        <v>12000</v>
      </c>
    </row>
    <row r="73" spans="1:8" x14ac:dyDescent="0.35">
      <c r="A73" s="8" t="s">
        <v>108</v>
      </c>
      <c r="B73" s="9">
        <v>350</v>
      </c>
      <c r="C73" s="9" t="s">
        <v>66</v>
      </c>
      <c r="D73" s="10">
        <v>45</v>
      </c>
      <c r="E73" s="10">
        <f t="shared" si="15"/>
        <v>15750</v>
      </c>
      <c r="F73" s="10">
        <f t="shared" si="17"/>
        <v>189000</v>
      </c>
      <c r="G73" s="10" t="s">
        <v>15</v>
      </c>
      <c r="H73" s="10">
        <f t="shared" si="16"/>
        <v>31500</v>
      </c>
    </row>
    <row r="74" spans="1:8" x14ac:dyDescent="0.35">
      <c r="A74" s="8" t="s">
        <v>109</v>
      </c>
      <c r="B74" s="9">
        <v>1000</v>
      </c>
      <c r="C74" s="9" t="s">
        <v>66</v>
      </c>
      <c r="D74" s="10">
        <v>18</v>
      </c>
      <c r="E74" s="10">
        <f t="shared" si="15"/>
        <v>18000</v>
      </c>
      <c r="F74" s="10">
        <f t="shared" si="17"/>
        <v>216000</v>
      </c>
      <c r="G74" s="10" t="s">
        <v>28</v>
      </c>
      <c r="H74" s="10">
        <f>E74*3</f>
        <v>54000</v>
      </c>
    </row>
    <row r="75" spans="1:8" x14ac:dyDescent="0.35">
      <c r="A75" s="8" t="s">
        <v>110</v>
      </c>
      <c r="B75" s="9">
        <v>200</v>
      </c>
      <c r="C75" s="9" t="s">
        <v>66</v>
      </c>
      <c r="D75" s="10">
        <v>52</v>
      </c>
      <c r="E75" s="10">
        <f t="shared" si="15"/>
        <v>10400</v>
      </c>
      <c r="F75" s="10">
        <f t="shared" si="17"/>
        <v>124800</v>
      </c>
      <c r="G75" s="10" t="s">
        <v>15</v>
      </c>
      <c r="H75" s="10">
        <f t="shared" ref="H75:H77" si="18">E75*2</f>
        <v>20800</v>
      </c>
    </row>
    <row r="76" spans="1:8" x14ac:dyDescent="0.35">
      <c r="A76" s="8" t="s">
        <v>111</v>
      </c>
      <c r="B76" s="9">
        <v>200</v>
      </c>
      <c r="C76" s="9" t="s">
        <v>66</v>
      </c>
      <c r="D76" s="10">
        <v>52</v>
      </c>
      <c r="E76" s="10">
        <f t="shared" si="15"/>
        <v>10400</v>
      </c>
      <c r="F76" s="10">
        <f t="shared" si="17"/>
        <v>124800</v>
      </c>
      <c r="G76" s="10" t="s">
        <v>15</v>
      </c>
      <c r="H76" s="10">
        <f t="shared" si="18"/>
        <v>20800</v>
      </c>
    </row>
    <row r="77" spans="1:8" x14ac:dyDescent="0.35">
      <c r="A77" s="8" t="s">
        <v>112</v>
      </c>
      <c r="B77" s="9">
        <v>350</v>
      </c>
      <c r="C77" s="9" t="s">
        <v>66</v>
      </c>
      <c r="D77" s="10">
        <v>45</v>
      </c>
      <c r="E77" s="10">
        <f t="shared" si="15"/>
        <v>15750</v>
      </c>
      <c r="F77" s="10">
        <f t="shared" si="17"/>
        <v>189000</v>
      </c>
      <c r="G77" s="10" t="s">
        <v>15</v>
      </c>
      <c r="H77" s="10">
        <f t="shared" si="18"/>
        <v>31500</v>
      </c>
    </row>
    <row r="78" spans="1:8" x14ac:dyDescent="0.35">
      <c r="A78" s="8" t="s">
        <v>113</v>
      </c>
      <c r="B78" s="9">
        <v>600</v>
      </c>
      <c r="C78" s="9" t="s">
        <v>66</v>
      </c>
      <c r="D78" s="10">
        <v>25</v>
      </c>
      <c r="E78" s="10">
        <f t="shared" si="15"/>
        <v>15000</v>
      </c>
      <c r="F78" s="10">
        <f t="shared" si="17"/>
        <v>180000</v>
      </c>
      <c r="G78" s="10" t="s">
        <v>28</v>
      </c>
      <c r="H78" s="10">
        <f>E78*3</f>
        <v>45000</v>
      </c>
    </row>
    <row r="79" spans="1:8" x14ac:dyDescent="0.35">
      <c r="A79" s="8" t="s">
        <v>114</v>
      </c>
      <c r="B79" s="9">
        <v>400</v>
      </c>
      <c r="C79" s="9" t="s">
        <v>66</v>
      </c>
      <c r="D79" s="10">
        <v>45</v>
      </c>
      <c r="E79" s="10">
        <f t="shared" si="15"/>
        <v>18000</v>
      </c>
      <c r="F79" s="10">
        <f t="shared" si="17"/>
        <v>216000</v>
      </c>
      <c r="G79" s="10" t="s">
        <v>15</v>
      </c>
      <c r="H79" s="10">
        <f t="shared" ref="H79:H80" si="19">E79*2</f>
        <v>36000</v>
      </c>
    </row>
    <row r="80" spans="1:8" x14ac:dyDescent="0.35">
      <c r="A80" s="8" t="s">
        <v>115</v>
      </c>
      <c r="B80" s="9">
        <v>300</v>
      </c>
      <c r="C80" s="9" t="s">
        <v>66</v>
      </c>
      <c r="D80" s="10">
        <v>15</v>
      </c>
      <c r="E80" s="10">
        <f t="shared" si="15"/>
        <v>4500</v>
      </c>
      <c r="F80" s="10">
        <f t="shared" si="17"/>
        <v>54000</v>
      </c>
      <c r="G80" s="10" t="s">
        <v>15</v>
      </c>
      <c r="H80" s="10">
        <f t="shared" si="19"/>
        <v>9000</v>
      </c>
    </row>
    <row r="81" spans="1:8" x14ac:dyDescent="0.35">
      <c r="A81" s="5" t="s">
        <v>116</v>
      </c>
      <c r="B81" s="1">
        <f>SUM(B82:B89)</f>
        <v>4677</v>
      </c>
      <c r="C81" s="17">
        <f>B81/K10</f>
        <v>7.7950000000000005E-2</v>
      </c>
      <c r="D81" s="5"/>
      <c r="E81" s="5"/>
      <c r="F81" s="5"/>
      <c r="G81" s="5"/>
      <c r="H81" s="5"/>
    </row>
    <row r="82" spans="1:8" x14ac:dyDescent="0.35">
      <c r="A82" s="8" t="s">
        <v>117</v>
      </c>
      <c r="B82" s="9">
        <v>515</v>
      </c>
      <c r="C82" s="9" t="s">
        <v>14</v>
      </c>
      <c r="D82" s="10">
        <v>20</v>
      </c>
      <c r="E82" s="10">
        <f t="shared" si="15"/>
        <v>10300</v>
      </c>
      <c r="F82" s="10">
        <f t="shared" si="17"/>
        <v>123600</v>
      </c>
      <c r="G82" s="10" t="s">
        <v>28</v>
      </c>
      <c r="H82" s="10">
        <f>E82*3</f>
        <v>30900</v>
      </c>
    </row>
    <row r="83" spans="1:8" x14ac:dyDescent="0.35">
      <c r="A83" s="8" t="s">
        <v>118</v>
      </c>
      <c r="B83" s="9">
        <v>1800</v>
      </c>
      <c r="C83" s="9" t="s">
        <v>14</v>
      </c>
      <c r="D83" s="10">
        <v>16</v>
      </c>
      <c r="E83" s="10">
        <f t="shared" si="15"/>
        <v>28800</v>
      </c>
      <c r="F83" s="10">
        <f t="shared" si="17"/>
        <v>345600</v>
      </c>
      <c r="G83" s="10" t="s">
        <v>24</v>
      </c>
      <c r="H83" s="10">
        <f t="shared" ref="H83:H84" si="20">E83*4</f>
        <v>115200</v>
      </c>
    </row>
    <row r="84" spans="1:8" x14ac:dyDescent="0.35">
      <c r="A84" s="8" t="s">
        <v>119</v>
      </c>
      <c r="B84" s="9">
        <v>1112</v>
      </c>
      <c r="C84" s="9" t="s">
        <v>14</v>
      </c>
      <c r="D84" s="10">
        <v>16</v>
      </c>
      <c r="E84" s="10">
        <f t="shared" si="15"/>
        <v>17792</v>
      </c>
      <c r="F84" s="10">
        <f t="shared" si="17"/>
        <v>213504</v>
      </c>
      <c r="G84" s="10" t="s">
        <v>24</v>
      </c>
      <c r="H84" s="10">
        <f t="shared" si="20"/>
        <v>71168</v>
      </c>
    </row>
    <row r="85" spans="1:8" x14ac:dyDescent="0.35">
      <c r="A85" s="8" t="s">
        <v>120</v>
      </c>
      <c r="B85" s="9">
        <v>200</v>
      </c>
      <c r="C85" s="9" t="s">
        <v>14</v>
      </c>
      <c r="D85" s="10">
        <v>50</v>
      </c>
      <c r="E85" s="10">
        <f t="shared" si="15"/>
        <v>10000</v>
      </c>
      <c r="F85" s="10">
        <f t="shared" si="17"/>
        <v>120000</v>
      </c>
      <c r="G85" s="10" t="s">
        <v>15</v>
      </c>
      <c r="H85" s="10">
        <f t="shared" ref="H85:H89" si="21">E85*2</f>
        <v>20000</v>
      </c>
    </row>
    <row r="86" spans="1:8" x14ac:dyDescent="0.35">
      <c r="A86" s="8" t="s">
        <v>121</v>
      </c>
      <c r="B86" s="9">
        <v>250</v>
      </c>
      <c r="C86" s="9" t="s">
        <v>14</v>
      </c>
      <c r="D86" s="10">
        <v>45</v>
      </c>
      <c r="E86" s="10">
        <f t="shared" si="15"/>
        <v>11250</v>
      </c>
      <c r="F86" s="10">
        <f t="shared" si="17"/>
        <v>135000</v>
      </c>
      <c r="G86" s="10" t="s">
        <v>15</v>
      </c>
      <c r="H86" s="10">
        <f t="shared" si="21"/>
        <v>22500</v>
      </c>
    </row>
    <row r="87" spans="1:8" x14ac:dyDescent="0.35">
      <c r="A87" s="8" t="s">
        <v>122</v>
      </c>
      <c r="B87" s="9">
        <v>50</v>
      </c>
      <c r="C87" s="9" t="s">
        <v>14</v>
      </c>
      <c r="D87" s="10">
        <v>65</v>
      </c>
      <c r="E87" s="10">
        <f t="shared" si="15"/>
        <v>3250</v>
      </c>
      <c r="F87" s="10">
        <f t="shared" si="17"/>
        <v>39000</v>
      </c>
      <c r="G87" s="10" t="s">
        <v>15</v>
      </c>
      <c r="H87" s="10">
        <f t="shared" si="21"/>
        <v>6500</v>
      </c>
    </row>
    <row r="88" spans="1:8" x14ac:dyDescent="0.35">
      <c r="A88" s="8" t="s">
        <v>123</v>
      </c>
      <c r="B88" s="9">
        <v>400</v>
      </c>
      <c r="C88" s="9" t="s">
        <v>14</v>
      </c>
      <c r="D88" s="10">
        <v>45</v>
      </c>
      <c r="E88" s="10">
        <f t="shared" si="15"/>
        <v>18000</v>
      </c>
      <c r="F88" s="10">
        <f t="shared" si="17"/>
        <v>216000</v>
      </c>
      <c r="G88" s="10" t="s">
        <v>15</v>
      </c>
      <c r="H88" s="10">
        <f t="shared" si="21"/>
        <v>36000</v>
      </c>
    </row>
    <row r="89" spans="1:8" x14ac:dyDescent="0.35">
      <c r="A89" s="8" t="s">
        <v>124</v>
      </c>
      <c r="B89" s="9">
        <v>350</v>
      </c>
      <c r="C89" s="9" t="s">
        <v>14</v>
      </c>
      <c r="D89" s="10">
        <v>45</v>
      </c>
      <c r="E89" s="10">
        <f t="shared" si="15"/>
        <v>15750</v>
      </c>
      <c r="F89" s="10">
        <f t="shared" si="17"/>
        <v>189000</v>
      </c>
      <c r="G89" s="10" t="s">
        <v>15</v>
      </c>
      <c r="H89" s="10">
        <f t="shared" si="21"/>
        <v>31500</v>
      </c>
    </row>
    <row r="90" spans="1:8" x14ac:dyDescent="0.35">
      <c r="A90" s="5" t="s">
        <v>125</v>
      </c>
      <c r="B90" s="1">
        <f>SUM(B91:B95)</f>
        <v>900</v>
      </c>
      <c r="C90" s="17">
        <f>B90/K10</f>
        <v>1.4999999999999999E-2</v>
      </c>
      <c r="D90" s="5"/>
      <c r="E90" s="5"/>
      <c r="F90" s="5"/>
      <c r="G90" s="5"/>
      <c r="H90" s="5"/>
    </row>
    <row r="91" spans="1:8" x14ac:dyDescent="0.35">
      <c r="A91" s="8" t="s">
        <v>126</v>
      </c>
      <c r="B91" s="9">
        <v>200</v>
      </c>
      <c r="C91" s="9" t="s">
        <v>19</v>
      </c>
      <c r="D91" s="10">
        <v>60</v>
      </c>
      <c r="E91" s="10">
        <f t="shared" si="15"/>
        <v>12000</v>
      </c>
      <c r="F91" s="10">
        <f t="shared" si="17"/>
        <v>144000</v>
      </c>
      <c r="G91" s="10" t="s">
        <v>15</v>
      </c>
      <c r="H91" s="10">
        <f t="shared" ref="H91:H97" si="22">E91*2</f>
        <v>24000</v>
      </c>
    </row>
    <row r="92" spans="1:8" x14ac:dyDescent="0.35">
      <c r="A92" s="8" t="s">
        <v>127</v>
      </c>
      <c r="B92" s="9">
        <v>100</v>
      </c>
      <c r="C92" s="9" t="s">
        <v>19</v>
      </c>
      <c r="D92" s="10">
        <v>70</v>
      </c>
      <c r="E92" s="10">
        <f t="shared" si="15"/>
        <v>7000</v>
      </c>
      <c r="F92" s="10">
        <f t="shared" si="17"/>
        <v>84000</v>
      </c>
      <c r="G92" s="10" t="s">
        <v>15</v>
      </c>
      <c r="H92" s="10">
        <f t="shared" si="22"/>
        <v>14000</v>
      </c>
    </row>
    <row r="93" spans="1:8" x14ac:dyDescent="0.35">
      <c r="A93" s="8" t="s">
        <v>128</v>
      </c>
      <c r="B93" s="9">
        <v>200</v>
      </c>
      <c r="C93" s="9" t="s">
        <v>19</v>
      </c>
      <c r="D93" s="10">
        <v>60</v>
      </c>
      <c r="E93" s="10">
        <f t="shared" si="15"/>
        <v>12000</v>
      </c>
      <c r="F93" s="10">
        <f t="shared" si="17"/>
        <v>144000</v>
      </c>
      <c r="G93" s="10" t="s">
        <v>15</v>
      </c>
      <c r="H93" s="10">
        <f t="shared" si="22"/>
        <v>24000</v>
      </c>
    </row>
    <row r="94" spans="1:8" x14ac:dyDescent="0.35">
      <c r="A94" s="8" t="s">
        <v>129</v>
      </c>
      <c r="B94" s="9">
        <v>200</v>
      </c>
      <c r="C94" s="9" t="s">
        <v>19</v>
      </c>
      <c r="D94" s="10">
        <v>60</v>
      </c>
      <c r="E94" s="10">
        <f t="shared" si="15"/>
        <v>12000</v>
      </c>
      <c r="F94" s="10">
        <f t="shared" si="17"/>
        <v>144000</v>
      </c>
      <c r="G94" s="10" t="s">
        <v>15</v>
      </c>
      <c r="H94" s="10">
        <f t="shared" si="22"/>
        <v>24000</v>
      </c>
    </row>
    <row r="95" spans="1:8" x14ac:dyDescent="0.35">
      <c r="A95" s="8" t="s">
        <v>130</v>
      </c>
      <c r="B95" s="9">
        <v>200</v>
      </c>
      <c r="C95" s="9" t="s">
        <v>19</v>
      </c>
      <c r="D95" s="10">
        <v>60</v>
      </c>
      <c r="E95" s="10">
        <f t="shared" si="15"/>
        <v>12000</v>
      </c>
      <c r="F95" s="10">
        <f t="shared" si="17"/>
        <v>144000</v>
      </c>
      <c r="G95" s="10" t="s">
        <v>15</v>
      </c>
      <c r="H95" s="10">
        <f t="shared" si="22"/>
        <v>24000</v>
      </c>
    </row>
    <row r="96" spans="1:8" x14ac:dyDescent="0.35">
      <c r="A96" s="5" t="s">
        <v>131</v>
      </c>
      <c r="B96" s="1">
        <v>450</v>
      </c>
      <c r="C96" s="17">
        <f>B96/K10</f>
        <v>7.4999999999999997E-3</v>
      </c>
      <c r="D96" s="5"/>
      <c r="E96" s="5"/>
      <c r="F96" s="5"/>
      <c r="G96" s="5"/>
      <c r="H96" s="5"/>
    </row>
    <row r="97" spans="1:8" x14ac:dyDescent="0.35">
      <c r="A97" s="8" t="s">
        <v>132</v>
      </c>
      <c r="B97" s="9">
        <v>450</v>
      </c>
      <c r="C97" s="9" t="s">
        <v>14</v>
      </c>
      <c r="D97" s="10">
        <v>25</v>
      </c>
      <c r="E97" s="10">
        <f>D97*B97</f>
        <v>11250</v>
      </c>
      <c r="F97" s="10">
        <f t="shared" si="17"/>
        <v>135000</v>
      </c>
      <c r="G97" s="10" t="s">
        <v>15</v>
      </c>
      <c r="H97" s="10">
        <f t="shared" si="22"/>
        <v>22500</v>
      </c>
    </row>
    <row r="98" spans="1:8" x14ac:dyDescent="0.35">
      <c r="A98" s="5" t="s">
        <v>44</v>
      </c>
      <c r="B98" s="1">
        <f>SUM(B99:B121)</f>
        <v>3910</v>
      </c>
      <c r="C98" s="17">
        <f>B98/K10</f>
        <v>6.5166666666666664E-2</v>
      </c>
      <c r="D98" s="5"/>
      <c r="E98" s="5"/>
      <c r="F98" s="5"/>
      <c r="G98" s="5"/>
      <c r="H98" s="5"/>
    </row>
    <row r="99" spans="1:8" x14ac:dyDescent="0.35">
      <c r="A99" s="8" t="s">
        <v>133</v>
      </c>
      <c r="B99" s="9">
        <v>50</v>
      </c>
      <c r="C99" s="9" t="s">
        <v>14</v>
      </c>
      <c r="D99" s="10">
        <v>33</v>
      </c>
      <c r="E99" s="10">
        <f>D99*B99</f>
        <v>1650</v>
      </c>
      <c r="F99" s="10">
        <f t="shared" si="17"/>
        <v>19800</v>
      </c>
      <c r="G99" s="10" t="s">
        <v>15</v>
      </c>
      <c r="H99" s="10">
        <f t="shared" ref="H99:H113" si="23">E99*2</f>
        <v>3300</v>
      </c>
    </row>
    <row r="100" spans="1:8" x14ac:dyDescent="0.35">
      <c r="A100" s="8" t="s">
        <v>134</v>
      </c>
      <c r="B100" s="9">
        <v>200</v>
      </c>
      <c r="C100" s="9" t="s">
        <v>14</v>
      </c>
      <c r="D100" s="10">
        <v>30</v>
      </c>
      <c r="E100" s="10">
        <f t="shared" ref="E100:E138" si="24">D100*B100</f>
        <v>6000</v>
      </c>
      <c r="F100" s="10">
        <f t="shared" si="17"/>
        <v>72000</v>
      </c>
      <c r="G100" s="10" t="s">
        <v>15</v>
      </c>
      <c r="H100" s="10">
        <f t="shared" si="23"/>
        <v>12000</v>
      </c>
    </row>
    <row r="101" spans="1:8" x14ac:dyDescent="0.35">
      <c r="A101" s="8" t="s">
        <v>135</v>
      </c>
      <c r="B101" s="9">
        <v>100</v>
      </c>
      <c r="C101" s="9" t="s">
        <v>14</v>
      </c>
      <c r="D101" s="10">
        <v>30</v>
      </c>
      <c r="E101" s="10">
        <f t="shared" si="24"/>
        <v>3000</v>
      </c>
      <c r="F101" s="10">
        <f t="shared" si="17"/>
        <v>36000</v>
      </c>
      <c r="G101" s="10" t="s">
        <v>15</v>
      </c>
      <c r="H101" s="10">
        <f t="shared" si="23"/>
        <v>6000</v>
      </c>
    </row>
    <row r="102" spans="1:8" x14ac:dyDescent="0.35">
      <c r="A102" s="8" t="s">
        <v>136</v>
      </c>
      <c r="B102" s="9">
        <v>360</v>
      </c>
      <c r="C102" s="9" t="s">
        <v>14</v>
      </c>
      <c r="D102" s="10">
        <v>60</v>
      </c>
      <c r="E102" s="10">
        <f t="shared" si="24"/>
        <v>21600</v>
      </c>
      <c r="F102" s="10">
        <f t="shared" si="17"/>
        <v>259200</v>
      </c>
      <c r="G102" s="10" t="s">
        <v>15</v>
      </c>
      <c r="H102" s="10">
        <f t="shared" si="23"/>
        <v>43200</v>
      </c>
    </row>
    <row r="103" spans="1:8" x14ac:dyDescent="0.35">
      <c r="A103" s="8" t="s">
        <v>137</v>
      </c>
      <c r="B103" s="9">
        <v>100</v>
      </c>
      <c r="C103" s="9" t="s">
        <v>14</v>
      </c>
      <c r="D103" s="10">
        <v>80</v>
      </c>
      <c r="E103" s="10">
        <f t="shared" si="24"/>
        <v>8000</v>
      </c>
      <c r="F103" s="10">
        <f t="shared" si="17"/>
        <v>96000</v>
      </c>
      <c r="G103" s="10" t="s">
        <v>15</v>
      </c>
      <c r="H103" s="10">
        <f t="shared" si="23"/>
        <v>16000</v>
      </c>
    </row>
    <row r="104" spans="1:8" x14ac:dyDescent="0.35">
      <c r="A104" s="8" t="s">
        <v>138</v>
      </c>
      <c r="B104" s="9">
        <v>100</v>
      </c>
      <c r="C104" s="9" t="s">
        <v>14</v>
      </c>
      <c r="D104" s="10">
        <v>80</v>
      </c>
      <c r="E104" s="10">
        <f t="shared" si="24"/>
        <v>8000</v>
      </c>
      <c r="F104" s="10">
        <f t="shared" si="17"/>
        <v>96000</v>
      </c>
      <c r="G104" s="10" t="s">
        <v>15</v>
      </c>
      <c r="H104" s="10">
        <f t="shared" si="23"/>
        <v>16000</v>
      </c>
    </row>
    <row r="105" spans="1:8" x14ac:dyDescent="0.35">
      <c r="A105" s="8" t="s">
        <v>139</v>
      </c>
      <c r="B105" s="9">
        <v>200</v>
      </c>
      <c r="C105" s="9" t="s">
        <v>14</v>
      </c>
      <c r="D105" s="10">
        <v>50</v>
      </c>
      <c r="E105" s="10">
        <f t="shared" si="24"/>
        <v>10000</v>
      </c>
      <c r="F105" s="10">
        <f t="shared" si="17"/>
        <v>120000</v>
      </c>
      <c r="G105" s="10" t="s">
        <v>15</v>
      </c>
      <c r="H105" s="10">
        <f t="shared" si="23"/>
        <v>20000</v>
      </c>
    </row>
    <row r="106" spans="1:8" x14ac:dyDescent="0.35">
      <c r="A106" s="8" t="s">
        <v>140</v>
      </c>
      <c r="B106" s="9">
        <v>400</v>
      </c>
      <c r="C106" s="9" t="s">
        <v>141</v>
      </c>
      <c r="D106" s="10">
        <v>20</v>
      </c>
      <c r="E106" s="10">
        <f t="shared" si="24"/>
        <v>8000</v>
      </c>
      <c r="F106" s="10">
        <f t="shared" si="17"/>
        <v>96000</v>
      </c>
      <c r="G106" s="10" t="s">
        <v>15</v>
      </c>
      <c r="H106" s="10">
        <f t="shared" si="23"/>
        <v>16000</v>
      </c>
    </row>
    <row r="107" spans="1:8" x14ac:dyDescent="0.35">
      <c r="A107" s="8" t="s">
        <v>142</v>
      </c>
      <c r="B107" s="9">
        <v>50</v>
      </c>
      <c r="C107" s="9" t="s">
        <v>14</v>
      </c>
      <c r="D107" s="10">
        <v>30</v>
      </c>
      <c r="E107" s="10">
        <f t="shared" si="24"/>
        <v>1500</v>
      </c>
      <c r="F107" s="10">
        <f t="shared" si="17"/>
        <v>18000</v>
      </c>
      <c r="G107" s="10" t="s">
        <v>15</v>
      </c>
      <c r="H107" s="10">
        <f t="shared" si="23"/>
        <v>3000</v>
      </c>
    </row>
    <row r="108" spans="1:8" x14ac:dyDescent="0.35">
      <c r="A108" s="8" t="s">
        <v>143</v>
      </c>
      <c r="B108" s="9">
        <v>200</v>
      </c>
      <c r="C108" s="9" t="s">
        <v>14</v>
      </c>
      <c r="D108" s="10">
        <v>30</v>
      </c>
      <c r="E108" s="10">
        <f t="shared" si="24"/>
        <v>6000</v>
      </c>
      <c r="F108" s="10">
        <f t="shared" si="17"/>
        <v>72000</v>
      </c>
      <c r="G108" s="10" t="s">
        <v>15</v>
      </c>
      <c r="H108" s="10">
        <f t="shared" si="23"/>
        <v>12000</v>
      </c>
    </row>
    <row r="109" spans="1:8" x14ac:dyDescent="0.35">
      <c r="A109" s="8" t="s">
        <v>144</v>
      </c>
      <c r="B109" s="9">
        <v>100</v>
      </c>
      <c r="C109" s="9" t="s">
        <v>14</v>
      </c>
      <c r="D109" s="10">
        <v>30</v>
      </c>
      <c r="E109" s="10">
        <f t="shared" si="24"/>
        <v>3000</v>
      </c>
      <c r="F109" s="10">
        <f t="shared" si="17"/>
        <v>36000</v>
      </c>
      <c r="G109" s="10" t="s">
        <v>15</v>
      </c>
      <c r="H109" s="10">
        <f t="shared" si="23"/>
        <v>6000</v>
      </c>
    </row>
    <row r="110" spans="1:8" x14ac:dyDescent="0.35">
      <c r="A110" s="8" t="s">
        <v>145</v>
      </c>
      <c r="B110" s="9">
        <v>200</v>
      </c>
      <c r="C110" s="9" t="s">
        <v>14</v>
      </c>
      <c r="D110" s="10">
        <v>30</v>
      </c>
      <c r="E110" s="10">
        <f t="shared" si="24"/>
        <v>6000</v>
      </c>
      <c r="F110" s="10">
        <f t="shared" si="17"/>
        <v>72000</v>
      </c>
      <c r="G110" s="10" t="s">
        <v>15</v>
      </c>
      <c r="H110" s="10">
        <f t="shared" si="23"/>
        <v>12000</v>
      </c>
    </row>
    <row r="111" spans="1:8" x14ac:dyDescent="0.35">
      <c r="A111" s="8" t="s">
        <v>146</v>
      </c>
      <c r="B111" s="9">
        <v>150</v>
      </c>
      <c r="C111" s="9" t="s">
        <v>14</v>
      </c>
      <c r="D111" s="10">
        <v>30</v>
      </c>
      <c r="E111" s="10">
        <f t="shared" si="24"/>
        <v>4500</v>
      </c>
      <c r="F111" s="10">
        <f t="shared" si="17"/>
        <v>54000</v>
      </c>
      <c r="G111" s="10" t="s">
        <v>15</v>
      </c>
      <c r="H111" s="10">
        <f t="shared" si="23"/>
        <v>9000</v>
      </c>
    </row>
    <row r="112" spans="1:8" x14ac:dyDescent="0.35">
      <c r="A112" s="8" t="s">
        <v>147</v>
      </c>
      <c r="B112" s="9">
        <v>150</v>
      </c>
      <c r="C112" s="9" t="s">
        <v>14</v>
      </c>
      <c r="D112" s="10">
        <v>30</v>
      </c>
      <c r="E112" s="10">
        <f t="shared" si="24"/>
        <v>4500</v>
      </c>
      <c r="F112" s="10">
        <f t="shared" si="17"/>
        <v>54000</v>
      </c>
      <c r="G112" s="10" t="s">
        <v>15</v>
      </c>
      <c r="H112" s="10">
        <f t="shared" si="23"/>
        <v>9000</v>
      </c>
    </row>
    <row r="113" spans="1:8" x14ac:dyDescent="0.35">
      <c r="A113" s="8" t="s">
        <v>148</v>
      </c>
      <c r="B113" s="9">
        <v>50</v>
      </c>
      <c r="C113" s="9" t="s">
        <v>14</v>
      </c>
      <c r="D113" s="10">
        <v>33</v>
      </c>
      <c r="E113" s="10">
        <f t="shared" si="24"/>
        <v>1650</v>
      </c>
      <c r="F113" s="10">
        <f t="shared" si="17"/>
        <v>19800</v>
      </c>
      <c r="G113" s="10" t="s">
        <v>15</v>
      </c>
      <c r="H113" s="10">
        <f t="shared" si="23"/>
        <v>3300</v>
      </c>
    </row>
    <row r="114" spans="1:8" x14ac:dyDescent="0.35">
      <c r="A114" s="8" t="s">
        <v>149</v>
      </c>
      <c r="B114" s="9">
        <v>600</v>
      </c>
      <c r="C114" s="9" t="s">
        <v>66</v>
      </c>
      <c r="D114" s="10">
        <v>18</v>
      </c>
      <c r="E114" s="10">
        <f t="shared" si="24"/>
        <v>10800</v>
      </c>
      <c r="F114" s="10">
        <f t="shared" si="17"/>
        <v>129600</v>
      </c>
      <c r="G114" s="10" t="s">
        <v>28</v>
      </c>
      <c r="H114" s="10">
        <f>E114*3</f>
        <v>32400</v>
      </c>
    </row>
    <row r="115" spans="1:8" x14ac:dyDescent="0.35">
      <c r="A115" s="8" t="s">
        <v>150</v>
      </c>
      <c r="B115" s="9">
        <v>100</v>
      </c>
      <c r="C115" s="9" t="s">
        <v>14</v>
      </c>
      <c r="D115" s="10">
        <v>33</v>
      </c>
      <c r="E115" s="10">
        <f t="shared" si="24"/>
        <v>3300</v>
      </c>
      <c r="F115" s="10">
        <f t="shared" si="17"/>
        <v>39600</v>
      </c>
      <c r="G115" s="10" t="s">
        <v>15</v>
      </c>
      <c r="H115" s="10">
        <f t="shared" ref="H115:H121" si="25">E115*2</f>
        <v>6600</v>
      </c>
    </row>
    <row r="116" spans="1:8" x14ac:dyDescent="0.35">
      <c r="A116" s="8" t="s">
        <v>151</v>
      </c>
      <c r="B116" s="9">
        <v>100</v>
      </c>
      <c r="C116" s="9" t="s">
        <v>14</v>
      </c>
      <c r="D116" s="10">
        <v>33</v>
      </c>
      <c r="E116" s="10">
        <f t="shared" si="24"/>
        <v>3300</v>
      </c>
      <c r="F116" s="10">
        <f t="shared" si="17"/>
        <v>39600</v>
      </c>
      <c r="G116" s="10" t="s">
        <v>15</v>
      </c>
      <c r="H116" s="10">
        <f t="shared" si="25"/>
        <v>6600</v>
      </c>
    </row>
    <row r="117" spans="1:8" x14ac:dyDescent="0.35">
      <c r="A117" s="8" t="s">
        <v>152</v>
      </c>
      <c r="B117" s="9">
        <v>100</v>
      </c>
      <c r="C117" s="9" t="s">
        <v>14</v>
      </c>
      <c r="D117" s="10">
        <v>33</v>
      </c>
      <c r="E117" s="10">
        <f t="shared" si="24"/>
        <v>3300</v>
      </c>
      <c r="F117" s="10">
        <f t="shared" si="17"/>
        <v>39600</v>
      </c>
      <c r="G117" s="10" t="s">
        <v>15</v>
      </c>
      <c r="H117" s="10">
        <f t="shared" si="25"/>
        <v>6600</v>
      </c>
    </row>
    <row r="118" spans="1:8" x14ac:dyDescent="0.35">
      <c r="A118" s="8" t="s">
        <v>153</v>
      </c>
      <c r="B118" s="9">
        <v>100</v>
      </c>
      <c r="C118" s="9" t="s">
        <v>14</v>
      </c>
      <c r="D118" s="10">
        <v>33</v>
      </c>
      <c r="E118" s="10">
        <f t="shared" si="24"/>
        <v>3300</v>
      </c>
      <c r="F118" s="10">
        <f t="shared" si="17"/>
        <v>39600</v>
      </c>
      <c r="G118" s="10" t="s">
        <v>15</v>
      </c>
      <c r="H118" s="10">
        <f t="shared" si="25"/>
        <v>6600</v>
      </c>
    </row>
    <row r="119" spans="1:8" x14ac:dyDescent="0.35">
      <c r="A119" s="8" t="s">
        <v>154</v>
      </c>
      <c r="B119" s="9">
        <v>100</v>
      </c>
      <c r="C119" s="9" t="s">
        <v>14</v>
      </c>
      <c r="D119" s="10">
        <v>33</v>
      </c>
      <c r="E119" s="10">
        <f t="shared" si="24"/>
        <v>3300</v>
      </c>
      <c r="F119" s="10">
        <f t="shared" si="17"/>
        <v>39600</v>
      </c>
      <c r="G119" s="10" t="s">
        <v>15</v>
      </c>
      <c r="H119" s="10">
        <f t="shared" si="25"/>
        <v>6600</v>
      </c>
    </row>
    <row r="120" spans="1:8" x14ac:dyDescent="0.35">
      <c r="A120" s="8" t="s">
        <v>155</v>
      </c>
      <c r="B120" s="9">
        <v>200</v>
      </c>
      <c r="C120" s="9" t="s">
        <v>14</v>
      </c>
      <c r="D120" s="10">
        <v>30</v>
      </c>
      <c r="E120" s="10">
        <f t="shared" si="24"/>
        <v>6000</v>
      </c>
      <c r="F120" s="10">
        <f t="shared" si="17"/>
        <v>72000</v>
      </c>
      <c r="G120" s="10" t="s">
        <v>15</v>
      </c>
      <c r="H120" s="10">
        <f t="shared" si="25"/>
        <v>12000</v>
      </c>
    </row>
    <row r="121" spans="1:8" x14ac:dyDescent="0.35">
      <c r="A121" s="8" t="s">
        <v>156</v>
      </c>
      <c r="B121" s="9">
        <v>200</v>
      </c>
      <c r="C121" s="9" t="s">
        <v>14</v>
      </c>
      <c r="D121" s="10">
        <v>70</v>
      </c>
      <c r="E121" s="10">
        <f t="shared" si="24"/>
        <v>14000</v>
      </c>
      <c r="F121" s="10">
        <f t="shared" si="17"/>
        <v>168000</v>
      </c>
      <c r="G121" s="10" t="s">
        <v>15</v>
      </c>
      <c r="H121" s="10">
        <f t="shared" si="25"/>
        <v>28000</v>
      </c>
    </row>
    <row r="122" spans="1:8" x14ac:dyDescent="0.35">
      <c r="A122" s="5" t="s">
        <v>157</v>
      </c>
      <c r="B122" s="1">
        <f>SUM(B123:B131)</f>
        <v>1571</v>
      </c>
      <c r="C122" s="17">
        <f>B122/K10</f>
        <v>2.6183333333333333E-2</v>
      </c>
      <c r="D122" s="5"/>
      <c r="E122" s="5"/>
      <c r="F122" s="5"/>
      <c r="G122" s="5"/>
      <c r="H122" s="5"/>
    </row>
    <row r="123" spans="1:8" x14ac:dyDescent="0.35">
      <c r="A123" s="8" t="s">
        <v>158</v>
      </c>
      <c r="B123" s="9">
        <v>362</v>
      </c>
      <c r="C123" s="9" t="s">
        <v>19</v>
      </c>
      <c r="D123" s="10">
        <v>33</v>
      </c>
      <c r="E123" s="10">
        <f t="shared" si="24"/>
        <v>11946</v>
      </c>
      <c r="F123" s="10">
        <f t="shared" si="17"/>
        <v>143352</v>
      </c>
      <c r="G123" s="10" t="s">
        <v>15</v>
      </c>
      <c r="H123" s="10">
        <f t="shared" ref="H123:H130" si="26">E123*2</f>
        <v>23892</v>
      </c>
    </row>
    <row r="124" spans="1:8" x14ac:dyDescent="0.35">
      <c r="A124" s="8" t="s">
        <v>159</v>
      </c>
      <c r="B124" s="9">
        <v>200</v>
      </c>
      <c r="C124" s="9" t="s">
        <v>14</v>
      </c>
      <c r="D124" s="10">
        <v>45</v>
      </c>
      <c r="E124" s="10">
        <f t="shared" si="24"/>
        <v>9000</v>
      </c>
      <c r="F124" s="10">
        <f t="shared" si="17"/>
        <v>108000</v>
      </c>
      <c r="G124" s="10" t="s">
        <v>15</v>
      </c>
      <c r="H124" s="10">
        <f t="shared" si="26"/>
        <v>18000</v>
      </c>
    </row>
    <row r="125" spans="1:8" x14ac:dyDescent="0.35">
      <c r="A125" s="8" t="s">
        <v>160</v>
      </c>
      <c r="B125" s="9">
        <v>90</v>
      </c>
      <c r="C125" s="9" t="s">
        <v>19</v>
      </c>
      <c r="D125" s="10">
        <v>60</v>
      </c>
      <c r="E125" s="10">
        <f t="shared" si="24"/>
        <v>5400</v>
      </c>
      <c r="F125" s="10">
        <f t="shared" si="17"/>
        <v>64800</v>
      </c>
      <c r="G125" s="10" t="s">
        <v>15</v>
      </c>
      <c r="H125" s="10">
        <f t="shared" si="26"/>
        <v>10800</v>
      </c>
    </row>
    <row r="126" spans="1:8" x14ac:dyDescent="0.35">
      <c r="A126" s="8" t="s">
        <v>161</v>
      </c>
      <c r="B126" s="9">
        <v>50</v>
      </c>
      <c r="C126" s="9" t="s">
        <v>19</v>
      </c>
      <c r="D126" s="10">
        <v>60</v>
      </c>
      <c r="E126" s="10">
        <f t="shared" si="24"/>
        <v>3000</v>
      </c>
      <c r="F126" s="10">
        <f t="shared" si="17"/>
        <v>36000</v>
      </c>
      <c r="G126" s="10" t="s">
        <v>15</v>
      </c>
      <c r="H126" s="10">
        <f t="shared" si="26"/>
        <v>6000</v>
      </c>
    </row>
    <row r="127" spans="1:8" x14ac:dyDescent="0.35">
      <c r="A127" s="8" t="s">
        <v>162</v>
      </c>
      <c r="B127" s="9">
        <v>50</v>
      </c>
      <c r="C127" s="9" t="s">
        <v>14</v>
      </c>
      <c r="D127" s="10">
        <v>60</v>
      </c>
      <c r="E127" s="10">
        <f t="shared" si="24"/>
        <v>3000</v>
      </c>
      <c r="F127" s="10">
        <f t="shared" si="17"/>
        <v>36000</v>
      </c>
      <c r="G127" s="10" t="s">
        <v>15</v>
      </c>
      <c r="H127" s="10">
        <f t="shared" si="26"/>
        <v>6000</v>
      </c>
    </row>
    <row r="128" spans="1:8" x14ac:dyDescent="0.35">
      <c r="A128" s="8" t="s">
        <v>163</v>
      </c>
      <c r="B128" s="9">
        <v>50</v>
      </c>
      <c r="C128" s="9" t="s">
        <v>14</v>
      </c>
      <c r="D128" s="10">
        <v>60</v>
      </c>
      <c r="E128" s="10">
        <f t="shared" si="24"/>
        <v>3000</v>
      </c>
      <c r="F128" s="10">
        <f t="shared" si="17"/>
        <v>36000</v>
      </c>
      <c r="G128" s="10" t="s">
        <v>15</v>
      </c>
      <c r="H128" s="10">
        <f t="shared" si="26"/>
        <v>6000</v>
      </c>
    </row>
    <row r="129" spans="1:8" x14ac:dyDescent="0.35">
      <c r="A129" s="8" t="s">
        <v>164</v>
      </c>
      <c r="B129" s="9">
        <v>69</v>
      </c>
      <c r="C129" s="9" t="s">
        <v>14</v>
      </c>
      <c r="D129" s="10">
        <v>60</v>
      </c>
      <c r="E129" s="10">
        <f t="shared" si="24"/>
        <v>4140</v>
      </c>
      <c r="F129" s="10">
        <f t="shared" si="17"/>
        <v>49680</v>
      </c>
      <c r="G129" s="10" t="s">
        <v>15</v>
      </c>
      <c r="H129" s="10">
        <f t="shared" si="26"/>
        <v>8280</v>
      </c>
    </row>
    <row r="130" spans="1:8" x14ac:dyDescent="0.35">
      <c r="A130" s="8" t="s">
        <v>165</v>
      </c>
      <c r="B130" s="9">
        <v>200</v>
      </c>
      <c r="C130" s="9" t="s">
        <v>14</v>
      </c>
      <c r="D130" s="10">
        <v>35</v>
      </c>
      <c r="E130" s="10">
        <f t="shared" si="24"/>
        <v>7000</v>
      </c>
      <c r="F130" s="10">
        <f t="shared" si="17"/>
        <v>84000</v>
      </c>
      <c r="G130" s="10" t="s">
        <v>15</v>
      </c>
      <c r="H130" s="10">
        <f t="shared" si="26"/>
        <v>14000</v>
      </c>
    </row>
    <row r="131" spans="1:8" x14ac:dyDescent="0.35">
      <c r="A131" s="8" t="s">
        <v>166</v>
      </c>
      <c r="B131" s="9">
        <v>500</v>
      </c>
      <c r="C131" s="9" t="s">
        <v>14</v>
      </c>
      <c r="D131" s="10">
        <v>26</v>
      </c>
      <c r="E131" s="10">
        <f t="shared" si="24"/>
        <v>13000</v>
      </c>
      <c r="F131" s="10">
        <f t="shared" si="17"/>
        <v>156000</v>
      </c>
      <c r="G131" s="10" t="s">
        <v>28</v>
      </c>
      <c r="H131" s="10">
        <f t="shared" ref="H131" si="27">E131*3</f>
        <v>39000</v>
      </c>
    </row>
    <row r="132" spans="1:8" x14ac:dyDescent="0.35">
      <c r="A132" s="5" t="s">
        <v>167</v>
      </c>
      <c r="B132" s="1">
        <f>SUM(B133:B138)</f>
        <v>823</v>
      </c>
      <c r="C132" s="17">
        <f>B132/K10</f>
        <v>1.3716666666666667E-2</v>
      </c>
      <c r="D132" s="5"/>
      <c r="E132" s="5"/>
      <c r="F132" s="5"/>
      <c r="G132" s="5"/>
      <c r="H132" s="5"/>
    </row>
    <row r="133" spans="1:8" x14ac:dyDescent="0.35">
      <c r="A133" s="8" t="s">
        <v>168</v>
      </c>
      <c r="B133" s="9">
        <v>273</v>
      </c>
      <c r="C133" s="9" t="s">
        <v>19</v>
      </c>
      <c r="D133" s="10">
        <v>45</v>
      </c>
      <c r="E133" s="10">
        <f t="shared" si="24"/>
        <v>12285</v>
      </c>
      <c r="F133" s="10">
        <f t="shared" si="17"/>
        <v>147420</v>
      </c>
      <c r="G133" s="10" t="s">
        <v>15</v>
      </c>
      <c r="H133" s="10">
        <f t="shared" ref="H133:H138" si="28">E133*2</f>
        <v>24570</v>
      </c>
    </row>
    <row r="134" spans="1:8" x14ac:dyDescent="0.35">
      <c r="A134" s="8" t="s">
        <v>169</v>
      </c>
      <c r="B134" s="9">
        <v>100</v>
      </c>
      <c r="C134" s="9" t="s">
        <v>19</v>
      </c>
      <c r="D134" s="10">
        <v>50</v>
      </c>
      <c r="E134" s="10">
        <f t="shared" si="24"/>
        <v>5000</v>
      </c>
      <c r="F134" s="10">
        <f t="shared" si="17"/>
        <v>60000</v>
      </c>
      <c r="G134" s="10" t="s">
        <v>15</v>
      </c>
      <c r="H134" s="10">
        <f t="shared" si="28"/>
        <v>10000</v>
      </c>
    </row>
    <row r="135" spans="1:8" x14ac:dyDescent="0.35">
      <c r="A135" s="8" t="s">
        <v>170</v>
      </c>
      <c r="B135" s="9">
        <v>150</v>
      </c>
      <c r="C135" s="9" t="s">
        <v>19</v>
      </c>
      <c r="D135" s="10">
        <v>50</v>
      </c>
      <c r="E135" s="10">
        <f t="shared" si="24"/>
        <v>7500</v>
      </c>
      <c r="F135" s="10">
        <f t="shared" ref="F135:F180" si="29">E135*12</f>
        <v>90000</v>
      </c>
      <c r="G135" s="10" t="s">
        <v>15</v>
      </c>
      <c r="H135" s="10">
        <f t="shared" si="28"/>
        <v>15000</v>
      </c>
    </row>
    <row r="136" spans="1:8" x14ac:dyDescent="0.35">
      <c r="A136" s="8" t="s">
        <v>171</v>
      </c>
      <c r="B136" s="9">
        <v>100</v>
      </c>
      <c r="C136" s="9" t="s">
        <v>19</v>
      </c>
      <c r="D136" s="10">
        <v>50</v>
      </c>
      <c r="E136" s="10">
        <f t="shared" si="24"/>
        <v>5000</v>
      </c>
      <c r="F136" s="10">
        <f t="shared" si="29"/>
        <v>60000</v>
      </c>
      <c r="G136" s="10" t="s">
        <v>15</v>
      </c>
      <c r="H136" s="10">
        <f t="shared" si="28"/>
        <v>10000</v>
      </c>
    </row>
    <row r="137" spans="1:8" x14ac:dyDescent="0.35">
      <c r="A137" s="8" t="s">
        <v>172</v>
      </c>
      <c r="B137" s="9">
        <v>100</v>
      </c>
      <c r="C137" s="9" t="s">
        <v>19</v>
      </c>
      <c r="D137" s="10">
        <v>50</v>
      </c>
      <c r="E137" s="10">
        <f t="shared" si="24"/>
        <v>5000</v>
      </c>
      <c r="F137" s="10">
        <f t="shared" si="29"/>
        <v>60000</v>
      </c>
      <c r="G137" s="10" t="s">
        <v>15</v>
      </c>
      <c r="H137" s="10">
        <f t="shared" si="28"/>
        <v>10000</v>
      </c>
    </row>
    <row r="138" spans="1:8" x14ac:dyDescent="0.35">
      <c r="A138" s="8" t="s">
        <v>173</v>
      </c>
      <c r="B138" s="9">
        <v>100</v>
      </c>
      <c r="C138" s="9" t="s">
        <v>19</v>
      </c>
      <c r="D138" s="10">
        <v>50</v>
      </c>
      <c r="E138" s="10">
        <f t="shared" si="24"/>
        <v>5000</v>
      </c>
      <c r="F138" s="10">
        <f t="shared" si="29"/>
        <v>60000</v>
      </c>
      <c r="G138" s="10" t="s">
        <v>15</v>
      </c>
      <c r="H138" s="10">
        <f t="shared" si="28"/>
        <v>10000</v>
      </c>
    </row>
    <row r="139" spans="1:8" x14ac:dyDescent="0.35">
      <c r="A139" s="5" t="s">
        <v>174</v>
      </c>
      <c r="B139" s="1">
        <f>SUM(B140:B162)</f>
        <v>5132</v>
      </c>
      <c r="C139" s="17">
        <f>B139/K10</f>
        <v>8.5533333333333336E-2</v>
      </c>
      <c r="D139" s="5"/>
      <c r="E139" s="5"/>
      <c r="F139" s="5"/>
      <c r="G139" s="5"/>
      <c r="H139" s="5"/>
    </row>
    <row r="140" spans="1:8" x14ac:dyDescent="0.35">
      <c r="A140" s="8" t="s">
        <v>175</v>
      </c>
      <c r="B140" s="9">
        <v>1500</v>
      </c>
      <c r="C140" s="9" t="s">
        <v>176</v>
      </c>
      <c r="D140" s="10">
        <v>16</v>
      </c>
      <c r="E140" s="10">
        <f t="shared" ref="E140:E174" si="30">D140*B140</f>
        <v>24000</v>
      </c>
      <c r="F140" s="10">
        <f t="shared" si="29"/>
        <v>288000</v>
      </c>
      <c r="G140" s="10" t="s">
        <v>24</v>
      </c>
      <c r="H140" s="10">
        <f>E140*4</f>
        <v>96000</v>
      </c>
    </row>
    <row r="141" spans="1:8" x14ac:dyDescent="0.35">
      <c r="A141" s="8" t="s">
        <v>177</v>
      </c>
      <c r="B141" s="9">
        <v>500</v>
      </c>
      <c r="C141" s="9" t="s">
        <v>176</v>
      </c>
      <c r="D141" s="10">
        <v>20</v>
      </c>
      <c r="E141" s="10">
        <f t="shared" si="30"/>
        <v>10000</v>
      </c>
      <c r="F141" s="10">
        <f t="shared" si="29"/>
        <v>120000</v>
      </c>
      <c r="G141" s="10" t="s">
        <v>28</v>
      </c>
      <c r="H141" s="10">
        <f>E141*3</f>
        <v>30000</v>
      </c>
    </row>
    <row r="142" spans="1:8" x14ac:dyDescent="0.35">
      <c r="A142" s="8" t="s">
        <v>178</v>
      </c>
      <c r="B142" s="9">
        <v>100</v>
      </c>
      <c r="C142" s="9" t="s">
        <v>176</v>
      </c>
      <c r="D142" s="10">
        <v>30</v>
      </c>
      <c r="E142" s="10">
        <f t="shared" si="30"/>
        <v>3000</v>
      </c>
      <c r="F142" s="10">
        <f t="shared" si="29"/>
        <v>36000</v>
      </c>
      <c r="G142" s="10" t="s">
        <v>15</v>
      </c>
      <c r="H142" s="10">
        <f t="shared" ref="H142:H144" si="31">E142*2</f>
        <v>6000</v>
      </c>
    </row>
    <row r="143" spans="1:8" x14ac:dyDescent="0.35">
      <c r="A143" s="8" t="s">
        <v>179</v>
      </c>
      <c r="B143" s="9">
        <v>100</v>
      </c>
      <c r="C143" s="9" t="s">
        <v>176</v>
      </c>
      <c r="D143" s="10">
        <v>30</v>
      </c>
      <c r="E143" s="10">
        <f t="shared" si="30"/>
        <v>3000</v>
      </c>
      <c r="F143" s="10">
        <f t="shared" si="29"/>
        <v>36000</v>
      </c>
      <c r="G143" s="10" t="s">
        <v>15</v>
      </c>
      <c r="H143" s="10">
        <f t="shared" si="31"/>
        <v>6000</v>
      </c>
    </row>
    <row r="144" spans="1:8" x14ac:dyDescent="0.35">
      <c r="A144" s="8" t="s">
        <v>180</v>
      </c>
      <c r="B144" s="9">
        <v>100</v>
      </c>
      <c r="C144" s="9" t="s">
        <v>176</v>
      </c>
      <c r="D144" s="10">
        <v>30</v>
      </c>
      <c r="E144" s="10">
        <f t="shared" si="30"/>
        <v>3000</v>
      </c>
      <c r="F144" s="10">
        <f t="shared" si="29"/>
        <v>36000</v>
      </c>
      <c r="G144" s="10" t="s">
        <v>15</v>
      </c>
      <c r="H144" s="10">
        <f t="shared" si="31"/>
        <v>6000</v>
      </c>
    </row>
    <row r="145" spans="1:8" x14ac:dyDescent="0.35">
      <c r="A145" s="8" t="s">
        <v>181</v>
      </c>
      <c r="B145" s="9">
        <v>500</v>
      </c>
      <c r="C145" s="9" t="s">
        <v>176</v>
      </c>
      <c r="D145" s="10">
        <v>20</v>
      </c>
      <c r="E145" s="10">
        <f t="shared" si="30"/>
        <v>10000</v>
      </c>
      <c r="F145" s="10">
        <f t="shared" si="29"/>
        <v>120000</v>
      </c>
      <c r="G145" s="10" t="s">
        <v>28</v>
      </c>
      <c r="H145" s="10">
        <f>E145*3</f>
        <v>30000</v>
      </c>
    </row>
    <row r="146" spans="1:8" x14ac:dyDescent="0.35">
      <c r="A146" s="8" t="s">
        <v>182</v>
      </c>
      <c r="B146" s="9">
        <v>100</v>
      </c>
      <c r="C146" s="9" t="s">
        <v>176</v>
      </c>
      <c r="D146" s="10">
        <v>30</v>
      </c>
      <c r="E146" s="10">
        <f t="shared" si="30"/>
        <v>3000</v>
      </c>
      <c r="F146" s="10">
        <f t="shared" si="29"/>
        <v>36000</v>
      </c>
      <c r="G146" s="10" t="s">
        <v>15</v>
      </c>
      <c r="H146" s="10">
        <f t="shared" ref="H146:H162" si="32">E146*2</f>
        <v>6000</v>
      </c>
    </row>
    <row r="147" spans="1:8" x14ac:dyDescent="0.35">
      <c r="A147" s="8" t="s">
        <v>183</v>
      </c>
      <c r="B147" s="9">
        <v>300</v>
      </c>
      <c r="C147" s="9" t="s">
        <v>14</v>
      </c>
      <c r="D147" s="10">
        <v>28</v>
      </c>
      <c r="E147" s="10">
        <f t="shared" si="30"/>
        <v>8400</v>
      </c>
      <c r="F147" s="10">
        <f t="shared" si="29"/>
        <v>100800</v>
      </c>
      <c r="G147" s="10" t="s">
        <v>15</v>
      </c>
      <c r="H147" s="10">
        <f t="shared" si="32"/>
        <v>16800</v>
      </c>
    </row>
    <row r="148" spans="1:8" x14ac:dyDescent="0.35">
      <c r="A148" s="8" t="s">
        <v>184</v>
      </c>
      <c r="B148" s="9">
        <v>50</v>
      </c>
      <c r="C148" s="9" t="s">
        <v>66</v>
      </c>
      <c r="D148" s="10">
        <v>32</v>
      </c>
      <c r="E148" s="10">
        <f t="shared" si="30"/>
        <v>1600</v>
      </c>
      <c r="F148" s="10">
        <f t="shared" si="29"/>
        <v>19200</v>
      </c>
      <c r="G148" s="10" t="s">
        <v>15</v>
      </c>
      <c r="H148" s="10">
        <f t="shared" si="32"/>
        <v>3200</v>
      </c>
    </row>
    <row r="149" spans="1:8" x14ac:dyDescent="0.35">
      <c r="A149" s="8" t="s">
        <v>185</v>
      </c>
      <c r="B149" s="9">
        <v>100</v>
      </c>
      <c r="C149" s="9" t="s">
        <v>176</v>
      </c>
      <c r="D149" s="10">
        <v>30</v>
      </c>
      <c r="E149" s="10">
        <f t="shared" si="30"/>
        <v>3000</v>
      </c>
      <c r="F149" s="10">
        <f t="shared" si="29"/>
        <v>36000</v>
      </c>
      <c r="G149" s="10" t="s">
        <v>15</v>
      </c>
      <c r="H149" s="10">
        <f t="shared" si="32"/>
        <v>6000</v>
      </c>
    </row>
    <row r="150" spans="1:8" x14ac:dyDescent="0.35">
      <c r="A150" s="8" t="s">
        <v>186</v>
      </c>
      <c r="B150" s="9">
        <v>100</v>
      </c>
      <c r="C150" s="9" t="s">
        <v>176</v>
      </c>
      <c r="D150" s="10">
        <v>30</v>
      </c>
      <c r="E150" s="10">
        <f t="shared" si="30"/>
        <v>3000</v>
      </c>
      <c r="F150" s="10">
        <f t="shared" si="29"/>
        <v>36000</v>
      </c>
      <c r="G150" s="10" t="s">
        <v>15</v>
      </c>
      <c r="H150" s="10">
        <f t="shared" si="32"/>
        <v>6000</v>
      </c>
    </row>
    <row r="151" spans="1:8" x14ac:dyDescent="0.35">
      <c r="A151" s="8" t="s">
        <v>187</v>
      </c>
      <c r="B151" s="9">
        <v>100</v>
      </c>
      <c r="C151" s="9" t="s">
        <v>176</v>
      </c>
      <c r="D151" s="10">
        <v>30</v>
      </c>
      <c r="E151" s="10">
        <f t="shared" si="30"/>
        <v>3000</v>
      </c>
      <c r="F151" s="10">
        <f t="shared" si="29"/>
        <v>36000</v>
      </c>
      <c r="G151" s="10" t="s">
        <v>15</v>
      </c>
      <c r="H151" s="10">
        <f t="shared" si="32"/>
        <v>6000</v>
      </c>
    </row>
    <row r="152" spans="1:8" x14ac:dyDescent="0.35">
      <c r="A152" s="8" t="s">
        <v>188</v>
      </c>
      <c r="B152" s="9">
        <v>100</v>
      </c>
      <c r="C152" s="9" t="s">
        <v>176</v>
      </c>
      <c r="D152" s="10">
        <v>30</v>
      </c>
      <c r="E152" s="10">
        <f t="shared" si="30"/>
        <v>3000</v>
      </c>
      <c r="F152" s="10">
        <f t="shared" si="29"/>
        <v>36000</v>
      </c>
      <c r="G152" s="10" t="s">
        <v>15</v>
      </c>
      <c r="H152" s="10">
        <f t="shared" si="32"/>
        <v>6000</v>
      </c>
    </row>
    <row r="153" spans="1:8" x14ac:dyDescent="0.35">
      <c r="A153" s="8" t="s">
        <v>189</v>
      </c>
      <c r="B153" s="9">
        <v>100</v>
      </c>
      <c r="C153" s="9" t="s">
        <v>176</v>
      </c>
      <c r="D153" s="10">
        <v>30</v>
      </c>
      <c r="E153" s="10">
        <f t="shared" si="30"/>
        <v>3000</v>
      </c>
      <c r="F153" s="10">
        <f t="shared" si="29"/>
        <v>36000</v>
      </c>
      <c r="G153" s="10" t="s">
        <v>15</v>
      </c>
      <c r="H153" s="10">
        <f t="shared" si="32"/>
        <v>6000</v>
      </c>
    </row>
    <row r="154" spans="1:8" x14ac:dyDescent="0.35">
      <c r="A154" s="8" t="s">
        <v>190</v>
      </c>
      <c r="B154" s="9">
        <v>100</v>
      </c>
      <c r="C154" s="9" t="s">
        <v>176</v>
      </c>
      <c r="D154" s="10">
        <v>30</v>
      </c>
      <c r="E154" s="10">
        <f t="shared" si="30"/>
        <v>3000</v>
      </c>
      <c r="F154" s="10">
        <f t="shared" si="29"/>
        <v>36000</v>
      </c>
      <c r="G154" s="10" t="s">
        <v>15</v>
      </c>
      <c r="H154" s="10">
        <f t="shared" si="32"/>
        <v>6000</v>
      </c>
    </row>
    <row r="155" spans="1:8" x14ac:dyDescent="0.35">
      <c r="A155" s="8" t="s">
        <v>191</v>
      </c>
      <c r="B155" s="9">
        <v>100</v>
      </c>
      <c r="C155" s="9" t="s">
        <v>176</v>
      </c>
      <c r="D155" s="10">
        <v>30</v>
      </c>
      <c r="E155" s="10">
        <f t="shared" si="30"/>
        <v>3000</v>
      </c>
      <c r="F155" s="10">
        <f t="shared" si="29"/>
        <v>36000</v>
      </c>
      <c r="G155" s="10" t="s">
        <v>15</v>
      </c>
      <c r="H155" s="10">
        <f t="shared" si="32"/>
        <v>6000</v>
      </c>
    </row>
    <row r="156" spans="1:8" x14ac:dyDescent="0.35">
      <c r="A156" s="8" t="s">
        <v>192</v>
      </c>
      <c r="B156" s="9">
        <v>232</v>
      </c>
      <c r="C156" s="9" t="s">
        <v>14</v>
      </c>
      <c r="D156" s="10">
        <v>28</v>
      </c>
      <c r="E156" s="10">
        <f t="shared" si="30"/>
        <v>6496</v>
      </c>
      <c r="F156" s="10">
        <f t="shared" si="29"/>
        <v>77952</v>
      </c>
      <c r="G156" s="10" t="s">
        <v>15</v>
      </c>
      <c r="H156" s="10">
        <f t="shared" si="32"/>
        <v>12992</v>
      </c>
    </row>
    <row r="157" spans="1:8" x14ac:dyDescent="0.35">
      <c r="A157" s="8" t="s">
        <v>193</v>
      </c>
      <c r="B157" s="9">
        <v>200</v>
      </c>
      <c r="C157" s="9" t="s">
        <v>14</v>
      </c>
      <c r="D157" s="10">
        <v>30</v>
      </c>
      <c r="E157" s="10">
        <f t="shared" si="30"/>
        <v>6000</v>
      </c>
      <c r="F157" s="10">
        <f t="shared" si="29"/>
        <v>72000</v>
      </c>
      <c r="G157" s="10" t="s">
        <v>15</v>
      </c>
      <c r="H157" s="10">
        <f t="shared" si="32"/>
        <v>12000</v>
      </c>
    </row>
    <row r="158" spans="1:8" x14ac:dyDescent="0.35">
      <c r="A158" s="8" t="s">
        <v>194</v>
      </c>
      <c r="B158" s="9">
        <v>100</v>
      </c>
      <c r="C158" s="9" t="s">
        <v>66</v>
      </c>
      <c r="D158" s="10">
        <v>30</v>
      </c>
      <c r="E158" s="10">
        <f t="shared" si="30"/>
        <v>3000</v>
      </c>
      <c r="F158" s="10">
        <f t="shared" si="29"/>
        <v>36000</v>
      </c>
      <c r="G158" s="10" t="s">
        <v>15</v>
      </c>
      <c r="H158" s="10">
        <f t="shared" si="32"/>
        <v>6000</v>
      </c>
    </row>
    <row r="159" spans="1:8" x14ac:dyDescent="0.35">
      <c r="A159" s="8" t="s">
        <v>195</v>
      </c>
      <c r="B159" s="9">
        <v>300</v>
      </c>
      <c r="C159" s="9" t="s">
        <v>19</v>
      </c>
      <c r="D159" s="10">
        <v>30</v>
      </c>
      <c r="E159" s="10">
        <f t="shared" si="30"/>
        <v>9000</v>
      </c>
      <c r="F159" s="10">
        <f t="shared" si="29"/>
        <v>108000</v>
      </c>
      <c r="G159" s="10" t="s">
        <v>15</v>
      </c>
      <c r="H159" s="10">
        <f t="shared" si="32"/>
        <v>18000</v>
      </c>
    </row>
    <row r="160" spans="1:8" x14ac:dyDescent="0.35">
      <c r="A160" s="8" t="s">
        <v>196</v>
      </c>
      <c r="B160" s="9">
        <v>150</v>
      </c>
      <c r="C160" s="9" t="s">
        <v>66</v>
      </c>
      <c r="D160" s="10">
        <v>30</v>
      </c>
      <c r="E160" s="10">
        <f t="shared" si="30"/>
        <v>4500</v>
      </c>
      <c r="F160" s="10">
        <f t="shared" si="29"/>
        <v>54000</v>
      </c>
      <c r="G160" s="10" t="s">
        <v>15</v>
      </c>
      <c r="H160" s="10">
        <f t="shared" si="32"/>
        <v>9000</v>
      </c>
    </row>
    <row r="161" spans="1:8" x14ac:dyDescent="0.35">
      <c r="A161" s="8" t="s">
        <v>197</v>
      </c>
      <c r="B161" s="9">
        <v>100</v>
      </c>
      <c r="C161" s="9" t="s">
        <v>176</v>
      </c>
      <c r="D161" s="10">
        <v>30</v>
      </c>
      <c r="E161" s="10">
        <f t="shared" si="30"/>
        <v>3000</v>
      </c>
      <c r="F161" s="10">
        <f t="shared" si="29"/>
        <v>36000</v>
      </c>
      <c r="G161" s="10" t="s">
        <v>15</v>
      </c>
      <c r="H161" s="10">
        <f t="shared" si="32"/>
        <v>6000</v>
      </c>
    </row>
    <row r="162" spans="1:8" x14ac:dyDescent="0.35">
      <c r="A162" s="8" t="s">
        <v>198</v>
      </c>
      <c r="B162" s="9">
        <v>100</v>
      </c>
      <c r="C162" s="9" t="s">
        <v>176</v>
      </c>
      <c r="D162" s="10">
        <v>30</v>
      </c>
      <c r="E162" s="10">
        <f t="shared" si="30"/>
        <v>3000</v>
      </c>
      <c r="F162" s="10">
        <f t="shared" si="29"/>
        <v>36000</v>
      </c>
      <c r="G162" s="10" t="s">
        <v>15</v>
      </c>
      <c r="H162" s="10">
        <f t="shared" si="32"/>
        <v>6000</v>
      </c>
    </row>
    <row r="163" spans="1:8" x14ac:dyDescent="0.35">
      <c r="A163" s="5" t="s">
        <v>45</v>
      </c>
      <c r="B163" s="1">
        <f>SUM(B164:B169)</f>
        <v>4000</v>
      </c>
      <c r="C163" s="17">
        <f>B163/K10</f>
        <v>6.6666666666666666E-2</v>
      </c>
      <c r="D163" s="5"/>
      <c r="E163" s="5"/>
      <c r="F163" s="5"/>
      <c r="G163" s="5"/>
      <c r="H163" s="5"/>
    </row>
    <row r="164" spans="1:8" x14ac:dyDescent="0.35">
      <c r="A164" s="8" t="s">
        <v>199</v>
      </c>
      <c r="B164" s="9">
        <v>3500</v>
      </c>
      <c r="C164" s="9" t="s">
        <v>14</v>
      </c>
      <c r="D164" s="10">
        <v>14</v>
      </c>
      <c r="E164" s="10">
        <f t="shared" si="30"/>
        <v>49000</v>
      </c>
      <c r="F164" s="10">
        <f t="shared" si="29"/>
        <v>588000</v>
      </c>
      <c r="G164" s="10" t="s">
        <v>24</v>
      </c>
      <c r="H164" s="10">
        <f t="shared" ref="H164" si="33">E164*4</f>
        <v>196000</v>
      </c>
    </row>
    <row r="165" spans="1:8" x14ac:dyDescent="0.35">
      <c r="A165" s="8" t="s">
        <v>200</v>
      </c>
      <c r="B165" s="9">
        <v>100</v>
      </c>
      <c r="C165" s="9" t="s">
        <v>14</v>
      </c>
      <c r="D165" s="10">
        <v>30</v>
      </c>
      <c r="E165" s="10">
        <f t="shared" si="30"/>
        <v>3000</v>
      </c>
      <c r="F165" s="10">
        <f t="shared" si="29"/>
        <v>36000</v>
      </c>
      <c r="G165" s="10" t="s">
        <v>15</v>
      </c>
      <c r="H165" s="10">
        <f t="shared" ref="H165:H169" si="34">E165*2</f>
        <v>6000</v>
      </c>
    </row>
    <row r="166" spans="1:8" x14ac:dyDescent="0.35">
      <c r="A166" s="8" t="s">
        <v>201</v>
      </c>
      <c r="B166" s="9">
        <v>100</v>
      </c>
      <c r="C166" s="9" t="s">
        <v>14</v>
      </c>
      <c r="D166" s="10">
        <v>30</v>
      </c>
      <c r="E166" s="10">
        <f t="shared" si="30"/>
        <v>3000</v>
      </c>
      <c r="F166" s="10">
        <f t="shared" si="29"/>
        <v>36000</v>
      </c>
      <c r="G166" s="10" t="s">
        <v>15</v>
      </c>
      <c r="H166" s="10">
        <f t="shared" si="34"/>
        <v>6000</v>
      </c>
    </row>
    <row r="167" spans="1:8" x14ac:dyDescent="0.35">
      <c r="A167" s="8" t="s">
        <v>202</v>
      </c>
      <c r="B167" s="9">
        <v>100</v>
      </c>
      <c r="C167" s="9" t="s">
        <v>14</v>
      </c>
      <c r="D167" s="10">
        <v>30</v>
      </c>
      <c r="E167" s="10">
        <f t="shared" si="30"/>
        <v>3000</v>
      </c>
      <c r="F167" s="10">
        <f t="shared" si="29"/>
        <v>36000</v>
      </c>
      <c r="G167" s="10" t="s">
        <v>15</v>
      </c>
      <c r="H167" s="10">
        <f t="shared" si="34"/>
        <v>6000</v>
      </c>
    </row>
    <row r="168" spans="1:8" x14ac:dyDescent="0.35">
      <c r="A168" s="8" t="s">
        <v>203</v>
      </c>
      <c r="B168" s="9">
        <v>100</v>
      </c>
      <c r="C168" s="9" t="s">
        <v>14</v>
      </c>
      <c r="D168" s="10">
        <v>30</v>
      </c>
      <c r="E168" s="10">
        <f t="shared" si="30"/>
        <v>3000</v>
      </c>
      <c r="F168" s="10">
        <f t="shared" si="29"/>
        <v>36000</v>
      </c>
      <c r="G168" s="10" t="s">
        <v>15</v>
      </c>
      <c r="H168" s="10">
        <f t="shared" si="34"/>
        <v>6000</v>
      </c>
    </row>
    <row r="169" spans="1:8" x14ac:dyDescent="0.35">
      <c r="A169" s="8" t="s">
        <v>204</v>
      </c>
      <c r="B169" s="9">
        <v>100</v>
      </c>
      <c r="C169" s="9" t="s">
        <v>14</v>
      </c>
      <c r="D169" s="10">
        <v>30</v>
      </c>
      <c r="E169" s="10">
        <f t="shared" si="30"/>
        <v>3000</v>
      </c>
      <c r="F169" s="10">
        <f t="shared" si="29"/>
        <v>36000</v>
      </c>
      <c r="G169" s="10" t="s">
        <v>15</v>
      </c>
      <c r="H169" s="10">
        <f t="shared" si="34"/>
        <v>6000</v>
      </c>
    </row>
    <row r="170" spans="1:8" x14ac:dyDescent="0.35">
      <c r="A170" s="5" t="s">
        <v>205</v>
      </c>
      <c r="B170" s="1">
        <f>SUM(B171:B174)</f>
        <v>6200</v>
      </c>
      <c r="C170" s="17">
        <f>B170/K10</f>
        <v>0.10333333333333333</v>
      </c>
      <c r="D170" s="5"/>
      <c r="E170" s="5"/>
      <c r="F170" s="5"/>
      <c r="G170" s="5"/>
      <c r="H170" s="5"/>
    </row>
    <row r="171" spans="1:8" x14ac:dyDescent="0.35">
      <c r="A171" s="8" t="s">
        <v>206</v>
      </c>
      <c r="B171" s="9">
        <v>2500</v>
      </c>
      <c r="C171" s="9" t="s">
        <v>176</v>
      </c>
      <c r="D171" s="10">
        <v>14</v>
      </c>
      <c r="E171" s="10">
        <f t="shared" si="30"/>
        <v>35000</v>
      </c>
      <c r="F171" s="10">
        <f t="shared" si="29"/>
        <v>420000</v>
      </c>
      <c r="G171" s="10" t="s">
        <v>24</v>
      </c>
      <c r="H171" s="10">
        <f t="shared" ref="H171" si="35">E171*4</f>
        <v>140000</v>
      </c>
    </row>
    <row r="172" spans="1:8" x14ac:dyDescent="0.35">
      <c r="A172" s="8" t="s">
        <v>207</v>
      </c>
      <c r="B172" s="9">
        <v>1000</v>
      </c>
      <c r="C172" s="9" t="s">
        <v>176</v>
      </c>
      <c r="D172" s="10">
        <v>25</v>
      </c>
      <c r="E172" s="10">
        <f t="shared" si="30"/>
        <v>25000</v>
      </c>
      <c r="F172" s="10">
        <f t="shared" si="29"/>
        <v>300000</v>
      </c>
      <c r="G172" s="10" t="s">
        <v>28</v>
      </c>
      <c r="H172" s="10">
        <f>E172*3</f>
        <v>75000</v>
      </c>
    </row>
    <row r="173" spans="1:8" x14ac:dyDescent="0.35">
      <c r="A173" s="8" t="s">
        <v>208</v>
      </c>
      <c r="B173" s="9">
        <v>300</v>
      </c>
      <c r="C173" s="9" t="s">
        <v>176</v>
      </c>
      <c r="D173" s="10">
        <v>18</v>
      </c>
      <c r="E173" s="10">
        <f t="shared" si="30"/>
        <v>5400</v>
      </c>
      <c r="F173" s="10">
        <f t="shared" si="29"/>
        <v>64800</v>
      </c>
      <c r="G173" s="10" t="s">
        <v>15</v>
      </c>
      <c r="H173" s="10">
        <f>E173*2</f>
        <v>10800</v>
      </c>
    </row>
    <row r="174" spans="1:8" x14ac:dyDescent="0.35">
      <c r="A174" s="8" t="s">
        <v>209</v>
      </c>
      <c r="B174" s="9">
        <v>2400</v>
      </c>
      <c r="C174" s="9" t="s">
        <v>176</v>
      </c>
      <c r="D174" s="10">
        <v>20</v>
      </c>
      <c r="E174" s="10">
        <f t="shared" si="30"/>
        <v>48000</v>
      </c>
      <c r="F174" s="10">
        <f t="shared" si="29"/>
        <v>576000</v>
      </c>
      <c r="G174" s="10" t="s">
        <v>24</v>
      </c>
      <c r="H174" s="10">
        <f>E174*4</f>
        <v>192000</v>
      </c>
    </row>
    <row r="175" spans="1:8" x14ac:dyDescent="0.35">
      <c r="A175" s="5" t="s">
        <v>210</v>
      </c>
      <c r="B175" s="1">
        <f>SUBTOTAL(9,B176:B180)</f>
        <v>734</v>
      </c>
      <c r="C175" s="17">
        <f>B175/K10</f>
        <v>1.2233333333333334E-2</v>
      </c>
      <c r="D175" s="5"/>
      <c r="E175" s="5"/>
      <c r="F175" s="5"/>
      <c r="G175" s="5"/>
      <c r="H175" s="5"/>
    </row>
    <row r="176" spans="1:8" x14ac:dyDescent="0.35">
      <c r="A176" s="19" t="s">
        <v>211</v>
      </c>
      <c r="B176" s="20">
        <v>199</v>
      </c>
      <c r="C176" s="20" t="s">
        <v>66</v>
      </c>
      <c r="D176" s="10">
        <v>30</v>
      </c>
      <c r="E176" s="10">
        <f t="shared" ref="E176:E180" si="36">D176*B176</f>
        <v>5970</v>
      </c>
      <c r="F176" s="10">
        <f t="shared" si="29"/>
        <v>71640</v>
      </c>
      <c r="G176" s="10" t="s">
        <v>15</v>
      </c>
      <c r="H176" s="10">
        <f t="shared" ref="H176:H180" si="37">E176*2</f>
        <v>11940</v>
      </c>
    </row>
    <row r="177" spans="1:8" x14ac:dyDescent="0.35">
      <c r="A177" s="19" t="s">
        <v>211</v>
      </c>
      <c r="B177" s="20">
        <v>100</v>
      </c>
      <c r="C177" s="20" t="s">
        <v>66</v>
      </c>
      <c r="D177" s="10">
        <v>30</v>
      </c>
      <c r="E177" s="10">
        <f t="shared" si="36"/>
        <v>3000</v>
      </c>
      <c r="F177" s="10">
        <f t="shared" si="29"/>
        <v>36000</v>
      </c>
      <c r="G177" s="10" t="s">
        <v>15</v>
      </c>
      <c r="H177" s="10">
        <f t="shared" si="37"/>
        <v>6000</v>
      </c>
    </row>
    <row r="178" spans="1:8" x14ac:dyDescent="0.35">
      <c r="A178" s="19" t="s">
        <v>211</v>
      </c>
      <c r="B178" s="20">
        <v>100</v>
      </c>
      <c r="C178" s="20" t="s">
        <v>66</v>
      </c>
      <c r="D178" s="10">
        <v>30</v>
      </c>
      <c r="E178" s="10">
        <f t="shared" si="36"/>
        <v>3000</v>
      </c>
      <c r="F178" s="10">
        <f t="shared" si="29"/>
        <v>36000</v>
      </c>
      <c r="G178" s="10" t="s">
        <v>15</v>
      </c>
      <c r="H178" s="10">
        <f t="shared" si="37"/>
        <v>6000</v>
      </c>
    </row>
    <row r="179" spans="1:8" x14ac:dyDescent="0.35">
      <c r="A179" s="19" t="s">
        <v>212</v>
      </c>
      <c r="B179" s="20">
        <v>55</v>
      </c>
      <c r="C179" s="20" t="s">
        <v>66</v>
      </c>
      <c r="D179" s="10">
        <v>30</v>
      </c>
      <c r="E179" s="10">
        <f t="shared" si="36"/>
        <v>1650</v>
      </c>
      <c r="F179" s="10">
        <f t="shared" si="29"/>
        <v>19800</v>
      </c>
      <c r="G179" s="10" t="s">
        <v>15</v>
      </c>
      <c r="H179" s="10">
        <f t="shared" si="37"/>
        <v>3300</v>
      </c>
    </row>
    <row r="180" spans="1:8" x14ac:dyDescent="0.35">
      <c r="A180" s="19" t="s">
        <v>211</v>
      </c>
      <c r="B180" s="20">
        <v>280</v>
      </c>
      <c r="C180" s="20" t="s">
        <v>14</v>
      </c>
      <c r="D180" s="10">
        <v>65</v>
      </c>
      <c r="E180" s="10">
        <f t="shared" si="36"/>
        <v>18200</v>
      </c>
      <c r="F180" s="10">
        <f t="shared" si="29"/>
        <v>218400</v>
      </c>
      <c r="G180" s="10" t="s">
        <v>15</v>
      </c>
      <c r="H180" s="10">
        <f t="shared" si="37"/>
        <v>36400</v>
      </c>
    </row>
    <row r="181" spans="1:8" x14ac:dyDescent="0.35">
      <c r="A181" s="21" t="s">
        <v>25</v>
      </c>
      <c r="B181" s="22">
        <f>SUM(B6:B180)-B170-B163-B139-B132-B122-B98-B96-B90-B81-B62-B59-B50-B43-B33-B7-B5-B175</f>
        <v>60000</v>
      </c>
      <c r="C181" s="22"/>
      <c r="D181" s="21"/>
      <c r="E181" s="21">
        <f>SUM(E6:E180)</f>
        <v>1713475</v>
      </c>
      <c r="F181" s="23">
        <f>SUM(F5:F180)</f>
        <v>20561700</v>
      </c>
      <c r="G181" s="23"/>
      <c r="H181" s="23">
        <f>SUM(H5:H180)</f>
        <v>4419810</v>
      </c>
    </row>
    <row r="188" spans="1:8" x14ac:dyDescent="0.35">
      <c r="A188" s="24"/>
    </row>
  </sheetData>
  <mergeCells count="4">
    <mergeCell ref="J4:K4"/>
    <mergeCell ref="J15:K15"/>
    <mergeCell ref="J20:P20"/>
    <mergeCell ref="K22:P22"/>
  </mergeCells>
  <phoneticPr fontId="2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9"/>
  <sheetViews>
    <sheetView zoomScale="72" zoomScaleNormal="72" zoomScalePageLayoutView="125" workbookViewId="0">
      <selection activeCell="J28" sqref="J28"/>
    </sheetView>
  </sheetViews>
  <sheetFormatPr defaultColWidth="10.6640625" defaultRowHeight="15.5" x14ac:dyDescent="0.35"/>
  <cols>
    <col min="1" max="1" width="46.33203125" customWidth="1"/>
    <col min="2" max="2" width="14.5" bestFit="1" customWidth="1"/>
    <col min="3" max="3" width="14.5" customWidth="1"/>
    <col min="4" max="4" width="22.83203125" customWidth="1"/>
    <col min="5" max="5" width="14.5" customWidth="1"/>
    <col min="6" max="6" width="17.1640625" customWidth="1"/>
    <col min="8" max="8" width="13.1640625" customWidth="1"/>
    <col min="9" max="9" width="14.6640625" customWidth="1"/>
    <col min="10" max="10" width="28" customWidth="1"/>
    <col min="11" max="11" width="16.1640625" customWidth="1"/>
  </cols>
  <sheetData>
    <row r="1" spans="1:13" ht="22.5" x14ac:dyDescent="0.45">
      <c r="A1" s="97" t="s">
        <v>213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30" customHeight="1" x14ac:dyDescent="0.35"/>
    <row r="3" spans="1:13" ht="30" customHeight="1" x14ac:dyDescent="0.35">
      <c r="A3" s="100" t="s">
        <v>214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3" ht="30" customHeight="1" x14ac:dyDescent="0.35">
      <c r="A4" s="25" t="s">
        <v>215</v>
      </c>
      <c r="B4" s="26">
        <v>9.0500000000000008E-3</v>
      </c>
      <c r="C4" s="2"/>
      <c r="D4" s="2"/>
      <c r="E4" s="102" t="s">
        <v>216</v>
      </c>
      <c r="F4" s="102"/>
      <c r="G4" s="102"/>
      <c r="H4" s="27">
        <v>0.02</v>
      </c>
      <c r="I4" s="2"/>
      <c r="J4" s="28" t="s">
        <v>217</v>
      </c>
      <c r="K4" s="29">
        <v>5.0000000000000001E-3</v>
      </c>
    </row>
    <row r="5" spans="1:13" ht="34" customHeight="1" x14ac:dyDescent="0.35">
      <c r="A5" s="30" t="s">
        <v>218</v>
      </c>
      <c r="B5" s="31">
        <v>0.03</v>
      </c>
      <c r="C5" s="2"/>
      <c r="D5" s="2"/>
      <c r="E5" s="103" t="s">
        <v>219</v>
      </c>
      <c r="F5" s="104"/>
      <c r="G5" s="104"/>
      <c r="H5" s="26">
        <v>1.0999999999999999E-2</v>
      </c>
      <c r="I5" s="2"/>
      <c r="J5" s="32" t="s">
        <v>220</v>
      </c>
      <c r="K5" s="33">
        <v>1.2E-2</v>
      </c>
    </row>
    <row r="6" spans="1:13" ht="34" customHeight="1" x14ac:dyDescent="0.35">
      <c r="A6" s="30" t="s">
        <v>221</v>
      </c>
      <c r="B6" s="31">
        <v>0.03</v>
      </c>
      <c r="C6" s="2"/>
      <c r="D6" s="2"/>
      <c r="E6" s="105" t="s">
        <v>222</v>
      </c>
      <c r="F6" s="106"/>
      <c r="G6" s="107"/>
      <c r="H6" s="26">
        <v>0.03</v>
      </c>
      <c r="I6" s="2"/>
      <c r="J6" s="32" t="s">
        <v>223</v>
      </c>
      <c r="K6" s="33">
        <v>4.4999999999999998E-2</v>
      </c>
    </row>
    <row r="7" spans="1:13" ht="30" customHeight="1" x14ac:dyDescent="0.35">
      <c r="A7" s="25" t="s">
        <v>224</v>
      </c>
      <c r="B7" s="26">
        <v>1.2999999999999999E-2</v>
      </c>
      <c r="C7" s="2"/>
      <c r="D7" s="2"/>
      <c r="E7" s="103" t="s">
        <v>225</v>
      </c>
      <c r="F7" s="103"/>
      <c r="G7" s="103"/>
      <c r="H7" s="34">
        <v>0.06</v>
      </c>
      <c r="I7" s="2"/>
      <c r="J7" s="32" t="s">
        <v>226</v>
      </c>
      <c r="K7" s="35">
        <v>0.01</v>
      </c>
    </row>
    <row r="8" spans="1:13" ht="16" customHeight="1" x14ac:dyDescent="0.35">
      <c r="A8" s="36" t="s">
        <v>227</v>
      </c>
      <c r="B8" s="37">
        <f>SUM(B4:B7)</f>
        <v>8.2049999999999998E-2</v>
      </c>
      <c r="C8" s="2"/>
      <c r="D8" s="2"/>
      <c r="E8" s="96" t="s">
        <v>228</v>
      </c>
      <c r="F8" s="96"/>
      <c r="G8" s="96"/>
      <c r="H8" s="38">
        <f>B8-H4</f>
        <v>6.2049999999999994E-2</v>
      </c>
      <c r="I8" s="2"/>
      <c r="J8" s="32" t="s">
        <v>229</v>
      </c>
      <c r="K8" s="39" t="s">
        <v>230</v>
      </c>
    </row>
    <row r="9" spans="1:13" x14ac:dyDescent="0.35">
      <c r="D9" s="2"/>
      <c r="I9" s="2"/>
      <c r="J9" s="40" t="s">
        <v>0</v>
      </c>
      <c r="K9" s="41" t="s">
        <v>1</v>
      </c>
    </row>
    <row r="10" spans="1:13" ht="16" thickBot="1" x14ac:dyDescent="0.4">
      <c r="A10" s="2"/>
      <c r="B10" s="2"/>
      <c r="C10" s="2"/>
      <c r="D10" s="88">
        <v>1</v>
      </c>
      <c r="E10" s="88">
        <v>2</v>
      </c>
      <c r="F10" s="88">
        <v>3</v>
      </c>
      <c r="G10" s="88">
        <v>4</v>
      </c>
      <c r="H10" s="88">
        <v>5</v>
      </c>
      <c r="I10" s="2"/>
      <c r="J10" s="2"/>
      <c r="K10" s="2"/>
    </row>
    <row r="11" spans="1:13" x14ac:dyDescent="0.35">
      <c r="A11" s="42" t="s">
        <v>231</v>
      </c>
      <c r="B11" s="43"/>
      <c r="C11" s="43" t="s">
        <v>232</v>
      </c>
      <c r="D11" s="89" t="s">
        <v>272</v>
      </c>
      <c r="E11" s="89" t="s">
        <v>273</v>
      </c>
      <c r="F11" s="89" t="s">
        <v>274</v>
      </c>
      <c r="G11" s="89" t="s">
        <v>275</v>
      </c>
      <c r="H11" s="89" t="s">
        <v>276</v>
      </c>
      <c r="I11" s="44" t="s">
        <v>233</v>
      </c>
      <c r="J11" s="2"/>
      <c r="K11" s="2"/>
    </row>
    <row r="12" spans="1:13" x14ac:dyDescent="0.35">
      <c r="A12" s="45" t="s">
        <v>234</v>
      </c>
      <c r="B12" s="46" t="s">
        <v>235</v>
      </c>
      <c r="C12" s="46"/>
      <c r="D12" s="47">
        <f>'leasing plan'!F181</f>
        <v>20561700</v>
      </c>
      <c r="E12" s="47">
        <f>D12*(1+$H$4)</f>
        <v>20972934</v>
      </c>
      <c r="F12" s="47">
        <f t="shared" ref="F12:H12" si="0">E12*(1+$H$4)</f>
        <v>21392392.68</v>
      </c>
      <c r="G12" s="47">
        <f t="shared" si="0"/>
        <v>21820240.533599999</v>
      </c>
      <c r="H12" s="47">
        <f t="shared" si="0"/>
        <v>22256645.344271999</v>
      </c>
      <c r="I12" s="48"/>
      <c r="J12" s="49"/>
      <c r="K12" s="2"/>
    </row>
    <row r="13" spans="1:13" x14ac:dyDescent="0.35">
      <c r="A13" s="45" t="s">
        <v>236</v>
      </c>
      <c r="B13" s="46" t="s">
        <v>237</v>
      </c>
      <c r="C13" s="46"/>
      <c r="D13" s="47">
        <f>$H$6*D12</f>
        <v>616851</v>
      </c>
      <c r="E13" s="47">
        <f>$H$6*E12</f>
        <v>629188.02</v>
      </c>
      <c r="F13" s="47">
        <f>$H$6*F12</f>
        <v>641771.78039999993</v>
      </c>
      <c r="G13" s="47">
        <f>$H$6*G12</f>
        <v>654607.21600799996</v>
      </c>
      <c r="H13" s="47">
        <f>$H$6*H12</f>
        <v>667699.36032815999</v>
      </c>
      <c r="I13" s="48"/>
      <c r="J13" s="2"/>
      <c r="K13" s="2"/>
    </row>
    <row r="14" spans="1:13" x14ac:dyDescent="0.35">
      <c r="A14" s="50" t="s">
        <v>238</v>
      </c>
      <c r="B14" s="51"/>
      <c r="C14" s="51"/>
      <c r="D14" s="52">
        <f>D12-D13</f>
        <v>19944849</v>
      </c>
      <c r="E14" s="52">
        <f t="shared" ref="E14:H14" si="1">E12-E13</f>
        <v>20343745.98</v>
      </c>
      <c r="F14" s="52">
        <f t="shared" si="1"/>
        <v>20750620.899599999</v>
      </c>
      <c r="G14" s="52">
        <f t="shared" si="1"/>
        <v>21165633.317591999</v>
      </c>
      <c r="H14" s="52">
        <f t="shared" si="1"/>
        <v>21588945.983943839</v>
      </c>
      <c r="I14" s="53"/>
      <c r="J14" s="2"/>
      <c r="K14" s="2"/>
    </row>
    <row r="15" spans="1:13" x14ac:dyDescent="0.35">
      <c r="A15" s="45" t="s">
        <v>239</v>
      </c>
      <c r="B15" s="46" t="s">
        <v>237</v>
      </c>
      <c r="C15" s="46"/>
      <c r="D15" s="54">
        <f>0.2*D14+'leasing plan'!H181</f>
        <v>8408779.8000000007</v>
      </c>
      <c r="E15" s="54">
        <f>0.1*E14</f>
        <v>2034374.5980000002</v>
      </c>
      <c r="F15" s="54">
        <v>0</v>
      </c>
      <c r="G15" s="54">
        <v>0</v>
      </c>
      <c r="H15" s="54">
        <v>0</v>
      </c>
      <c r="I15" s="48"/>
      <c r="J15" s="2"/>
      <c r="K15" s="2"/>
    </row>
    <row r="16" spans="1:13" x14ac:dyDescent="0.35">
      <c r="A16" s="55" t="s">
        <v>240</v>
      </c>
      <c r="B16" s="56" t="s">
        <v>235</v>
      </c>
      <c r="C16" s="56"/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48"/>
      <c r="J16" s="2"/>
      <c r="K16" s="2"/>
    </row>
    <row r="17" spans="1:11" x14ac:dyDescent="0.35">
      <c r="A17" s="55" t="s">
        <v>241</v>
      </c>
      <c r="B17" s="56" t="s">
        <v>235</v>
      </c>
      <c r="C17" s="56"/>
      <c r="D17" s="54">
        <v>150000</v>
      </c>
      <c r="E17" s="54">
        <v>150000</v>
      </c>
      <c r="F17" s="54">
        <v>150000</v>
      </c>
      <c r="G17" s="54">
        <v>150000</v>
      </c>
      <c r="H17" s="54">
        <v>150000</v>
      </c>
      <c r="I17" s="48"/>
      <c r="J17" s="2"/>
      <c r="K17" s="2"/>
    </row>
    <row r="18" spans="1:11" x14ac:dyDescent="0.35">
      <c r="A18" s="45" t="s">
        <v>242</v>
      </c>
      <c r="B18" s="46" t="s">
        <v>235</v>
      </c>
      <c r="C18" s="46"/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48"/>
      <c r="J18" s="2"/>
      <c r="K18" s="2"/>
    </row>
    <row r="19" spans="1:11" x14ac:dyDescent="0.35">
      <c r="A19" s="57" t="s">
        <v>243</v>
      </c>
      <c r="B19" s="58" t="s">
        <v>244</v>
      </c>
      <c r="C19" s="58"/>
      <c r="D19" s="59">
        <f>D14-D15+D16+D17+D18</f>
        <v>11686069.199999999</v>
      </c>
      <c r="E19" s="59">
        <f t="shared" ref="E19:H19" si="2">E14-E15+E16+E17+E18</f>
        <v>18459371.381999999</v>
      </c>
      <c r="F19" s="59">
        <f t="shared" si="2"/>
        <v>20900620.899599999</v>
      </c>
      <c r="G19" s="59">
        <f t="shared" si="2"/>
        <v>21315633.317591999</v>
      </c>
      <c r="H19" s="59">
        <f t="shared" si="2"/>
        <v>21738945.983943839</v>
      </c>
      <c r="I19" s="53"/>
      <c r="J19" s="2"/>
      <c r="K19" s="2"/>
    </row>
    <row r="20" spans="1:11" x14ac:dyDescent="0.35">
      <c r="A20" s="45" t="s">
        <v>245</v>
      </c>
      <c r="B20" s="46" t="s">
        <v>237</v>
      </c>
      <c r="C20" s="46"/>
      <c r="D20" s="54">
        <f>$K$4*D12</f>
        <v>102808.5</v>
      </c>
      <c r="E20" s="54">
        <f t="shared" ref="E20:H20" si="3">$K$4*E12</f>
        <v>104864.67</v>
      </c>
      <c r="F20" s="54">
        <f t="shared" si="3"/>
        <v>106961.96340000001</v>
      </c>
      <c r="G20" s="54">
        <f t="shared" si="3"/>
        <v>109101.202668</v>
      </c>
      <c r="H20" s="54">
        <f t="shared" si="3"/>
        <v>111283.22672136</v>
      </c>
      <c r="I20" s="48"/>
      <c r="J20" s="2"/>
      <c r="K20" s="2"/>
    </row>
    <row r="21" spans="1:11" x14ac:dyDescent="0.35">
      <c r="A21" s="45" t="s">
        <v>246</v>
      </c>
      <c r="B21" s="46" t="s">
        <v>237</v>
      </c>
      <c r="C21" s="46"/>
      <c r="D21" s="54">
        <f>$K$5*D12</f>
        <v>246740.4</v>
      </c>
      <c r="E21" s="54">
        <f t="shared" ref="E21:H21" si="4">$K$5*E12</f>
        <v>251675.20800000001</v>
      </c>
      <c r="F21" s="54">
        <f t="shared" si="4"/>
        <v>256708.71216</v>
      </c>
      <c r="G21" s="54">
        <f t="shared" si="4"/>
        <v>261842.88640319998</v>
      </c>
      <c r="H21" s="54">
        <f t="shared" si="4"/>
        <v>267079.74413126399</v>
      </c>
      <c r="I21" s="48"/>
      <c r="J21" s="2"/>
      <c r="K21" s="2"/>
    </row>
    <row r="22" spans="1:11" x14ac:dyDescent="0.35">
      <c r="A22" s="45" t="s">
        <v>247</v>
      </c>
      <c r="B22" s="46" t="s">
        <v>237</v>
      </c>
      <c r="C22" s="46"/>
      <c r="D22" s="54">
        <f>$K$6*D12</f>
        <v>925276.5</v>
      </c>
      <c r="E22" s="54">
        <f>$K$6*E12</f>
        <v>943782.02999999991</v>
      </c>
      <c r="F22" s="54">
        <f>$K$6*F12</f>
        <v>962657.67059999995</v>
      </c>
      <c r="G22" s="54">
        <f>$K$6*G12</f>
        <v>981910.82401199988</v>
      </c>
      <c r="H22" s="54">
        <f>$K$6*H12</f>
        <v>1001549.0404922399</v>
      </c>
      <c r="I22" s="48"/>
      <c r="J22" s="2"/>
      <c r="K22" s="2"/>
    </row>
    <row r="23" spans="1:11" x14ac:dyDescent="0.35">
      <c r="A23" s="45" t="s">
        <v>248</v>
      </c>
      <c r="B23" s="46" t="s">
        <v>237</v>
      </c>
      <c r="C23" s="46"/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48"/>
      <c r="J23" s="2"/>
      <c r="K23" s="2"/>
    </row>
    <row r="24" spans="1:11" x14ac:dyDescent="0.35">
      <c r="A24" s="57" t="s">
        <v>249</v>
      </c>
      <c r="B24" s="58" t="s">
        <v>244</v>
      </c>
      <c r="C24" s="58"/>
      <c r="D24" s="59">
        <f>D19-D20-D21-D22-D23</f>
        <v>10411243.799999999</v>
      </c>
      <c r="E24" s="59">
        <f t="shared" ref="E24:H24" si="5">E19-E20-E21-E22-E23</f>
        <v>17159049.473999996</v>
      </c>
      <c r="F24" s="59">
        <f t="shared" si="5"/>
        <v>19574292.553440001</v>
      </c>
      <c r="G24" s="59">
        <f t="shared" si="5"/>
        <v>19962778.404508799</v>
      </c>
      <c r="H24" s="59">
        <f t="shared" si="5"/>
        <v>20359033.972598974</v>
      </c>
      <c r="I24" s="53"/>
      <c r="J24" s="60"/>
      <c r="K24" s="2"/>
    </row>
    <row r="25" spans="1:11" x14ac:dyDescent="0.35">
      <c r="A25" s="55" t="s">
        <v>250</v>
      </c>
      <c r="B25" s="56" t="s">
        <v>237</v>
      </c>
      <c r="C25" s="56"/>
      <c r="D25" s="54">
        <f>K7*D12</f>
        <v>205617</v>
      </c>
      <c r="E25" s="54">
        <f>$K$7*E12</f>
        <v>209729.34</v>
      </c>
      <c r="F25" s="54">
        <f t="shared" ref="F25:H25" si="6">$K$7*F12</f>
        <v>213923.92680000002</v>
      </c>
      <c r="G25" s="54">
        <f t="shared" si="6"/>
        <v>218202.405336</v>
      </c>
      <c r="H25" s="54">
        <f t="shared" si="6"/>
        <v>222566.45344272</v>
      </c>
      <c r="I25" s="48"/>
      <c r="J25" s="2"/>
      <c r="K25" s="2"/>
    </row>
    <row r="26" spans="1:11" x14ac:dyDescent="0.35">
      <c r="A26" s="61" t="s">
        <v>251</v>
      </c>
      <c r="B26" s="62" t="s">
        <v>244</v>
      </c>
      <c r="C26" s="62"/>
      <c r="D26" s="63">
        <f>D24-D25</f>
        <v>10205626.799999999</v>
      </c>
      <c r="E26" s="63">
        <f t="shared" ref="E26:H26" si="7">E24-E25</f>
        <v>16949320.133999996</v>
      </c>
      <c r="F26" s="63">
        <f t="shared" si="7"/>
        <v>19360368.626639999</v>
      </c>
      <c r="G26" s="63">
        <f t="shared" si="7"/>
        <v>19744575.999172799</v>
      </c>
      <c r="H26" s="63">
        <f t="shared" si="7"/>
        <v>20136467.519156255</v>
      </c>
      <c r="I26" s="63">
        <f>H26*(1+H4)</f>
        <v>20539196.86953938</v>
      </c>
      <c r="J26" s="2"/>
      <c r="K26" s="2"/>
    </row>
    <row r="27" spans="1:11" x14ac:dyDescent="0.35">
      <c r="A27" s="64" t="s">
        <v>252</v>
      </c>
      <c r="B27" s="65" t="s">
        <v>237</v>
      </c>
      <c r="C27" s="54">
        <v>228715000</v>
      </c>
      <c r="D27" s="54"/>
      <c r="E27" s="54"/>
      <c r="F27" s="54"/>
      <c r="G27" s="54"/>
      <c r="H27" s="54"/>
      <c r="I27" s="54"/>
      <c r="J27" s="2"/>
      <c r="K27" s="2"/>
    </row>
    <row r="28" spans="1:11" x14ac:dyDescent="0.35">
      <c r="A28" s="64" t="s">
        <v>253</v>
      </c>
      <c r="B28" s="65" t="s">
        <v>235</v>
      </c>
      <c r="C28" s="65"/>
      <c r="D28" s="54"/>
      <c r="E28" s="54"/>
      <c r="F28" s="54"/>
      <c r="G28" s="54"/>
      <c r="H28" s="54">
        <f>I26/H8</f>
        <v>331010424.9724316</v>
      </c>
      <c r="I28" s="48"/>
      <c r="J28" s="2"/>
      <c r="K28" s="2"/>
    </row>
    <row r="29" spans="1:11" x14ac:dyDescent="0.35">
      <c r="A29" s="66" t="s">
        <v>254</v>
      </c>
      <c r="B29" s="65" t="s">
        <v>237</v>
      </c>
      <c r="C29" s="65"/>
      <c r="D29" s="54"/>
      <c r="E29" s="54"/>
      <c r="F29" s="54"/>
      <c r="G29" s="54"/>
      <c r="H29" s="54">
        <f>H28*H7</f>
        <v>19860625.498345897</v>
      </c>
      <c r="I29" s="48"/>
      <c r="J29" s="2"/>
      <c r="K29" s="2"/>
    </row>
    <row r="30" spans="1:11" x14ac:dyDescent="0.35">
      <c r="A30" s="61" t="s">
        <v>255</v>
      </c>
      <c r="B30" s="67"/>
      <c r="C30" s="67">
        <f>-C27</f>
        <v>-228715000</v>
      </c>
      <c r="D30" s="68">
        <f>D26-D27+D28-D29</f>
        <v>10205626.799999999</v>
      </c>
      <c r="E30" s="68">
        <f t="shared" ref="E30:H30" si="8">E26-E27+E28-E29</f>
        <v>16949320.133999996</v>
      </c>
      <c r="F30" s="68">
        <f t="shared" si="8"/>
        <v>19360368.626639999</v>
      </c>
      <c r="G30" s="68">
        <f t="shared" si="8"/>
        <v>19744575.999172799</v>
      </c>
      <c r="H30" s="68">
        <f t="shared" si="8"/>
        <v>331286266.99324197</v>
      </c>
      <c r="I30" s="69"/>
      <c r="J30" s="2"/>
      <c r="K30" s="2"/>
    </row>
    <row r="31" spans="1:11" ht="16" thickBot="1" x14ac:dyDescent="0.4">
      <c r="A31" s="70" t="s">
        <v>256</v>
      </c>
      <c r="B31" s="71"/>
      <c r="C31" s="71"/>
      <c r="D31" s="72">
        <f>D30/((1+$B$8)^D10)</f>
        <v>9431751.5826440547</v>
      </c>
      <c r="E31" s="73">
        <f t="shared" ref="E31:H31" si="9">E30/((1+$B$8)^E10)</f>
        <v>14476301.640669979</v>
      </c>
      <c r="F31" s="72">
        <f t="shared" si="9"/>
        <v>15281698.746481651</v>
      </c>
      <c r="G31" s="73">
        <f t="shared" si="9"/>
        <v>14403183.526333069</v>
      </c>
      <c r="H31" s="73">
        <f t="shared" si="9"/>
        <v>223340141.18774372</v>
      </c>
      <c r="I31" s="74"/>
      <c r="J31" s="2"/>
      <c r="K31" s="2"/>
    </row>
    <row r="32" spans="1:11" ht="16" thickBot="1" x14ac:dyDescent="0.4">
      <c r="A32" s="75"/>
    </row>
    <row r="33" spans="1:8" ht="16" thickBot="1" x14ac:dyDescent="0.4">
      <c r="A33" s="70" t="s">
        <v>257</v>
      </c>
      <c r="B33" s="70">
        <f>SUM(D31:H31)</f>
        <v>276933076.68387246</v>
      </c>
      <c r="C33" s="76"/>
      <c r="D33" s="42" t="s">
        <v>262</v>
      </c>
      <c r="E33" s="81">
        <f>E35/E34</f>
        <v>8.6063328854436696E-2</v>
      </c>
      <c r="G33" s="42" t="s">
        <v>268</v>
      </c>
      <c r="H33" s="84">
        <f>IRR(C30:H30)</f>
        <v>0.12881833924290365</v>
      </c>
    </row>
    <row r="34" spans="1:8" x14ac:dyDescent="0.35">
      <c r="D34" s="10" t="s">
        <v>261</v>
      </c>
      <c r="E34" s="82">
        <f>B40</f>
        <v>238913603.20000002</v>
      </c>
    </row>
    <row r="35" spans="1:8" ht="16" thickBot="1" x14ac:dyDescent="0.4">
      <c r="A35" s="70" t="s">
        <v>258</v>
      </c>
      <c r="B35" s="70">
        <f>B33</f>
        <v>276933076.68387246</v>
      </c>
      <c r="D35" s="10" t="s">
        <v>265</v>
      </c>
      <c r="E35" s="47">
        <f>D12</f>
        <v>20561700</v>
      </c>
    </row>
    <row r="36" spans="1:8" x14ac:dyDescent="0.35">
      <c r="A36" s="77" t="s">
        <v>259</v>
      </c>
      <c r="B36" s="78">
        <v>60000</v>
      </c>
    </row>
    <row r="37" spans="1:8" x14ac:dyDescent="0.35">
      <c r="A37" s="77" t="s">
        <v>260</v>
      </c>
      <c r="B37" s="78">
        <f>B35/B36</f>
        <v>4615.5512780645413</v>
      </c>
    </row>
    <row r="40" spans="1:8" x14ac:dyDescent="0.35">
      <c r="A40" s="36" t="s">
        <v>261</v>
      </c>
      <c r="B40" s="79">
        <f>SUM(B41:B45)</f>
        <v>238913603.20000002</v>
      </c>
      <c r="C40" s="80"/>
    </row>
    <row r="41" spans="1:8" x14ac:dyDescent="0.35">
      <c r="A41" s="10" t="s">
        <v>263</v>
      </c>
      <c r="B41" s="82">
        <v>22000000</v>
      </c>
      <c r="C41" s="83"/>
    </row>
    <row r="42" spans="1:8" x14ac:dyDescent="0.35">
      <c r="A42" s="77" t="s">
        <v>264</v>
      </c>
      <c r="B42" s="82">
        <v>205715000</v>
      </c>
      <c r="C42" s="83"/>
    </row>
    <row r="43" spans="1:8" x14ac:dyDescent="0.35">
      <c r="A43" s="77" t="s">
        <v>266</v>
      </c>
      <c r="B43" s="82">
        <v>1000000</v>
      </c>
      <c r="C43" s="83"/>
    </row>
    <row r="44" spans="1:8" x14ac:dyDescent="0.35">
      <c r="A44" s="77" t="s">
        <v>267</v>
      </c>
      <c r="B44" s="82">
        <f>0.2*D14</f>
        <v>3988969.8000000003</v>
      </c>
      <c r="C44" s="83"/>
    </row>
    <row r="45" spans="1:8" x14ac:dyDescent="0.35">
      <c r="A45" s="77" t="s">
        <v>269</v>
      </c>
      <c r="B45" s="82">
        <f>0.2*D12+0.1*E12</f>
        <v>6209633.4000000004</v>
      </c>
      <c r="C45" s="83"/>
    </row>
    <row r="46" spans="1:8" x14ac:dyDescent="0.35">
      <c r="C46" s="83"/>
    </row>
    <row r="48" spans="1:8" x14ac:dyDescent="0.35">
      <c r="A48" s="85"/>
    </row>
    <row r="49" spans="1:1" x14ac:dyDescent="0.35">
      <c r="A49" s="24"/>
    </row>
  </sheetData>
  <mergeCells count="7">
    <mergeCell ref="E8:G8"/>
    <mergeCell ref="A1:M1"/>
    <mergeCell ref="A3:K3"/>
    <mergeCell ref="E4:G4"/>
    <mergeCell ref="E5:G5"/>
    <mergeCell ref="E6:G6"/>
    <mergeCell ref="E7:G7"/>
  </mergeCells>
  <dataValidations count="1">
    <dataValidation type="list" allowBlank="1" showInputMessage="1" showErrorMessage="1" sqref="K9">
      <formula1>"EUR, CZK"</formula1>
    </dataValidation>
  </dataValidation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leasing plan</vt:lpstr>
      <vt:lpstr>DCF Model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Buman</dc:creator>
  <cp:lastModifiedBy>Asus</cp:lastModifiedBy>
  <dcterms:created xsi:type="dcterms:W3CDTF">2015-07-30T23:15:12Z</dcterms:created>
  <dcterms:modified xsi:type="dcterms:W3CDTF">2015-08-18T20:30:31Z</dcterms:modified>
</cp:coreProperties>
</file>