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own Fiesta\Desktop\"/>
    </mc:Choice>
  </mc:AlternateContent>
  <xr:revisionPtr revIDLastSave="0" documentId="13_ncr:1_{8589F4EE-EBD8-4316-91E6-5D9E993A9917}" xr6:coauthVersionLast="34" xr6:coauthVersionMax="34" xr10:uidLastSave="{00000000-0000-0000-0000-000000000000}"/>
  <bookViews>
    <workbookView xWindow="0" yWindow="0" windowWidth="29070" windowHeight="15870" tabRatio="1000" activeTab="6" xr2:uid="{00000000-000D-0000-FFFF-FFFF00000000}"/>
  </bookViews>
  <sheets>
    <sheet name="Rozvaha" sheetId="16" r:id="rId1"/>
    <sheet name="Výsledovka" sheetId="17" r:id="rId2"/>
    <sheet name="Rozvaha (vertikální)" sheetId="19" r:id="rId3"/>
    <sheet name="Rozvaha (horizontální)" sheetId="18" r:id="rId4"/>
    <sheet name="Výsledovka (vertikální)" sheetId="21" r:id="rId5"/>
    <sheet name="Výsledovka (horizontální)" sheetId="20" r:id="rId6"/>
    <sheet name="Poměrová analýza" sheetId="22" r:id="rId7"/>
  </sheets>
  <calcPr calcId="179021"/>
  <customWorkbookViews>
    <customWorkbookView name="Společnosti_roky" guid="{09445C58-7089-41E9-B61F-E2E72404253A}" maximized="1" windowWidth="1020" windowHeight="517" tabRatio="844" activeSheetId="1"/>
  </customWorkbookViews>
</workbook>
</file>

<file path=xl/calcChain.xml><?xml version="1.0" encoding="utf-8"?>
<calcChain xmlns="http://schemas.openxmlformats.org/spreadsheetml/2006/main">
  <c r="D75" i="16" l="1"/>
  <c r="E75" i="16"/>
  <c r="F75" i="16"/>
  <c r="G75" i="16"/>
  <c r="F75" i="18" s="1"/>
  <c r="C75" i="16"/>
  <c r="I54" i="20"/>
  <c r="G54" i="20"/>
  <c r="G14" i="22"/>
  <c r="G17" i="22"/>
  <c r="G19" i="22"/>
  <c r="I3" i="20"/>
  <c r="J3" i="20"/>
  <c r="K3" i="20"/>
  <c r="H3" i="20"/>
  <c r="G4" i="20"/>
  <c r="G5" i="20"/>
  <c r="G6" i="20"/>
  <c r="G8" i="20"/>
  <c r="G9" i="20"/>
  <c r="G10" i="20"/>
  <c r="G12" i="20"/>
  <c r="G13" i="20"/>
  <c r="G16" i="20"/>
  <c r="G17" i="20"/>
  <c r="G18" i="20"/>
  <c r="G19" i="20"/>
  <c r="G20" i="20"/>
  <c r="G21" i="20"/>
  <c r="G23" i="20"/>
  <c r="G24" i="20"/>
  <c r="G26" i="20"/>
  <c r="G27" i="20"/>
  <c r="G28" i="20"/>
  <c r="G29" i="20"/>
  <c r="G30" i="20"/>
  <c r="G31" i="20"/>
  <c r="G32" i="20"/>
  <c r="G33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5" i="20"/>
  <c r="G56" i="20"/>
  <c r="G58" i="20"/>
  <c r="G59" i="20"/>
  <c r="G60" i="20"/>
  <c r="G61" i="20"/>
  <c r="G62" i="20"/>
  <c r="G63" i="20"/>
  <c r="G64" i="20"/>
  <c r="I4" i="20"/>
  <c r="J4" i="20"/>
  <c r="K4" i="20"/>
  <c r="I5" i="20"/>
  <c r="J5" i="20"/>
  <c r="K5" i="20"/>
  <c r="I6" i="20"/>
  <c r="J6" i="20"/>
  <c r="K6" i="20"/>
  <c r="I8" i="20"/>
  <c r="J8" i="20"/>
  <c r="K8" i="20"/>
  <c r="I9" i="20"/>
  <c r="J9" i="20"/>
  <c r="K9" i="20"/>
  <c r="I10" i="20"/>
  <c r="J10" i="20"/>
  <c r="K10" i="20"/>
  <c r="I12" i="20"/>
  <c r="J12" i="20"/>
  <c r="K12" i="20"/>
  <c r="I13" i="20"/>
  <c r="J13" i="20"/>
  <c r="K13" i="20"/>
  <c r="I16" i="20"/>
  <c r="J16" i="20"/>
  <c r="K16" i="20"/>
  <c r="I17" i="20"/>
  <c r="J17" i="20"/>
  <c r="K17" i="20"/>
  <c r="I18" i="20"/>
  <c r="J18" i="20"/>
  <c r="K18" i="20"/>
  <c r="I19" i="20"/>
  <c r="J19" i="20"/>
  <c r="K19" i="20"/>
  <c r="I20" i="20"/>
  <c r="J20" i="20"/>
  <c r="K20" i="20"/>
  <c r="I21" i="20"/>
  <c r="J21" i="20"/>
  <c r="K21" i="20"/>
  <c r="I23" i="20"/>
  <c r="J23" i="20"/>
  <c r="K23" i="20"/>
  <c r="I24" i="20"/>
  <c r="J24" i="20"/>
  <c r="K24" i="20"/>
  <c r="I26" i="20"/>
  <c r="J26" i="20"/>
  <c r="K26" i="20"/>
  <c r="I27" i="20"/>
  <c r="J27" i="20"/>
  <c r="K27" i="20"/>
  <c r="I28" i="20"/>
  <c r="J28" i="20"/>
  <c r="K28" i="20"/>
  <c r="I29" i="20"/>
  <c r="J29" i="20"/>
  <c r="K29" i="20"/>
  <c r="I30" i="20"/>
  <c r="J30" i="20"/>
  <c r="K30" i="20"/>
  <c r="I31" i="20"/>
  <c r="J31" i="20"/>
  <c r="K31" i="20"/>
  <c r="I32" i="20"/>
  <c r="J32" i="20"/>
  <c r="K32" i="20"/>
  <c r="I33" i="20"/>
  <c r="J33" i="20"/>
  <c r="K33" i="20"/>
  <c r="I35" i="20"/>
  <c r="J35" i="20"/>
  <c r="K35" i="20"/>
  <c r="I36" i="20"/>
  <c r="J36" i="20"/>
  <c r="K36" i="20"/>
  <c r="I37" i="20"/>
  <c r="J37" i="20"/>
  <c r="K37" i="20"/>
  <c r="I38" i="20"/>
  <c r="J38" i="20"/>
  <c r="K38" i="20"/>
  <c r="I39" i="20"/>
  <c r="J39" i="20"/>
  <c r="K39" i="20"/>
  <c r="I40" i="20"/>
  <c r="J40" i="20"/>
  <c r="K40" i="20"/>
  <c r="I41" i="20"/>
  <c r="J41" i="20"/>
  <c r="K41" i="20"/>
  <c r="I42" i="20"/>
  <c r="J42" i="20"/>
  <c r="K42" i="20"/>
  <c r="I43" i="20"/>
  <c r="J43" i="20"/>
  <c r="K43" i="20"/>
  <c r="I44" i="20"/>
  <c r="J44" i="20"/>
  <c r="K44" i="20"/>
  <c r="I45" i="20"/>
  <c r="J45" i="20"/>
  <c r="K45" i="20"/>
  <c r="I46" i="20"/>
  <c r="J46" i="20"/>
  <c r="K46" i="20"/>
  <c r="I47" i="20"/>
  <c r="J47" i="20"/>
  <c r="K47" i="20"/>
  <c r="I48" i="20"/>
  <c r="J48" i="20"/>
  <c r="K48" i="20"/>
  <c r="I49" i="20"/>
  <c r="J49" i="20"/>
  <c r="K49" i="20"/>
  <c r="I50" i="20"/>
  <c r="J50" i="20"/>
  <c r="K50" i="20"/>
  <c r="I51" i="20"/>
  <c r="J51" i="20"/>
  <c r="K51" i="20"/>
  <c r="I52" i="20"/>
  <c r="J52" i="20"/>
  <c r="K52" i="20"/>
  <c r="J54" i="20"/>
  <c r="K54" i="20"/>
  <c r="I55" i="20"/>
  <c r="J55" i="20"/>
  <c r="K55" i="20"/>
  <c r="I56" i="20"/>
  <c r="J56" i="20"/>
  <c r="K56" i="20"/>
  <c r="I58" i="20"/>
  <c r="J58" i="20"/>
  <c r="K58" i="20"/>
  <c r="I59" i="20"/>
  <c r="J59" i="20"/>
  <c r="K59" i="20"/>
  <c r="I60" i="20"/>
  <c r="J60" i="20"/>
  <c r="K60" i="20"/>
  <c r="I61" i="20"/>
  <c r="J61" i="20"/>
  <c r="K61" i="20"/>
  <c r="I62" i="20"/>
  <c r="J62" i="20"/>
  <c r="K62" i="20"/>
  <c r="I63" i="20"/>
  <c r="J63" i="20"/>
  <c r="K63" i="20"/>
  <c r="I64" i="20"/>
  <c r="J64" i="20"/>
  <c r="K64" i="20"/>
  <c r="H3" i="21"/>
  <c r="H4" i="21"/>
  <c r="H5" i="21"/>
  <c r="H6" i="21"/>
  <c r="H8" i="21"/>
  <c r="H9" i="21"/>
  <c r="H10" i="21"/>
  <c r="H12" i="21"/>
  <c r="H13" i="21"/>
  <c r="H16" i="21"/>
  <c r="H17" i="21"/>
  <c r="H18" i="21"/>
  <c r="H19" i="21"/>
  <c r="H20" i="21"/>
  <c r="H21" i="21"/>
  <c r="H23" i="21"/>
  <c r="H24" i="21"/>
  <c r="H26" i="21"/>
  <c r="H27" i="21"/>
  <c r="H28" i="21"/>
  <c r="H29" i="21"/>
  <c r="H30" i="21"/>
  <c r="H31" i="21"/>
  <c r="H32" i="21"/>
  <c r="H33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4" i="21"/>
  <c r="H55" i="21"/>
  <c r="H56" i="21"/>
  <c r="H58" i="21"/>
  <c r="H59" i="21"/>
  <c r="H60" i="21"/>
  <c r="H61" i="21"/>
  <c r="H62" i="21"/>
  <c r="H63" i="21"/>
  <c r="H64" i="21"/>
  <c r="H3" i="18"/>
  <c r="I3" i="18"/>
  <c r="J3" i="18"/>
  <c r="J72" i="18" s="1"/>
  <c r="G3" i="18"/>
  <c r="F5" i="18"/>
  <c r="F8" i="18"/>
  <c r="F9" i="18"/>
  <c r="F10" i="18"/>
  <c r="F11" i="18"/>
  <c r="F12" i="18"/>
  <c r="F13" i="18"/>
  <c r="F14" i="18"/>
  <c r="F15" i="18"/>
  <c r="F17" i="18"/>
  <c r="F18" i="18"/>
  <c r="F19" i="18"/>
  <c r="F20" i="18"/>
  <c r="F21" i="18"/>
  <c r="F22" i="18"/>
  <c r="F23" i="18"/>
  <c r="F24" i="18"/>
  <c r="F25" i="18"/>
  <c r="F27" i="18"/>
  <c r="F28" i="18"/>
  <c r="F29" i="18"/>
  <c r="F30" i="18"/>
  <c r="F31" i="18"/>
  <c r="F32" i="18"/>
  <c r="F33" i="18"/>
  <c r="F34" i="18"/>
  <c r="F36" i="18"/>
  <c r="F37" i="18"/>
  <c r="F38" i="18"/>
  <c r="F39" i="18"/>
  <c r="F40" i="18"/>
  <c r="F41" i="18"/>
  <c r="F42" i="18"/>
  <c r="F44" i="18"/>
  <c r="F45" i="18"/>
  <c r="F46" i="18"/>
  <c r="F47" i="18"/>
  <c r="F48" i="18"/>
  <c r="F49" i="18"/>
  <c r="F50" i="18"/>
  <c r="F52" i="18"/>
  <c r="F53" i="18"/>
  <c r="F54" i="18"/>
  <c r="F55" i="18"/>
  <c r="F56" i="18"/>
  <c r="F57" i="18"/>
  <c r="F58" i="18"/>
  <c r="F59" i="18"/>
  <c r="F60" i="18"/>
  <c r="F62" i="18"/>
  <c r="F63" i="18"/>
  <c r="F64" i="18"/>
  <c r="F65" i="18"/>
  <c r="F68" i="18"/>
  <c r="F69" i="18"/>
  <c r="F70" i="18"/>
  <c r="F76" i="18"/>
  <c r="F77" i="18"/>
  <c r="F78" i="18"/>
  <c r="F80" i="18"/>
  <c r="F81" i="18"/>
  <c r="F82" i="18"/>
  <c r="F83" i="18"/>
  <c r="F85" i="18"/>
  <c r="F86" i="18"/>
  <c r="F88" i="18"/>
  <c r="F89" i="18"/>
  <c r="F90" i="18"/>
  <c r="F93" i="18"/>
  <c r="F94" i="18"/>
  <c r="F95" i="18"/>
  <c r="F96" i="18"/>
  <c r="F98" i="18"/>
  <c r="F99" i="18"/>
  <c r="F100" i="18"/>
  <c r="F101" i="18"/>
  <c r="F102" i="18"/>
  <c r="F103" i="18"/>
  <c r="F104" i="18"/>
  <c r="F105" i="18"/>
  <c r="F106" i="18"/>
  <c r="F107" i="18"/>
  <c r="F109" i="18"/>
  <c r="F110" i="18"/>
  <c r="F111" i="18"/>
  <c r="F112" i="18"/>
  <c r="F113" i="18"/>
  <c r="F114" i="18"/>
  <c r="F115" i="18"/>
  <c r="F116" i="18"/>
  <c r="F117" i="18"/>
  <c r="F118" i="18"/>
  <c r="F119" i="18"/>
  <c r="F121" i="18"/>
  <c r="F122" i="18"/>
  <c r="F123" i="18"/>
  <c r="F126" i="18"/>
  <c r="F127" i="18"/>
  <c r="H5" i="18"/>
  <c r="I5" i="18"/>
  <c r="J5" i="18"/>
  <c r="H8" i="18"/>
  <c r="I8" i="18"/>
  <c r="J8" i="18"/>
  <c r="H9" i="18"/>
  <c r="I9" i="18"/>
  <c r="J9" i="18"/>
  <c r="H10" i="18"/>
  <c r="I10" i="18"/>
  <c r="J10" i="18"/>
  <c r="H11" i="18"/>
  <c r="I11" i="18"/>
  <c r="J11" i="18"/>
  <c r="H12" i="18"/>
  <c r="I12" i="18"/>
  <c r="J12" i="18"/>
  <c r="H13" i="18"/>
  <c r="I13" i="18"/>
  <c r="J13" i="18"/>
  <c r="H14" i="18"/>
  <c r="I14" i="18"/>
  <c r="J14" i="18"/>
  <c r="H15" i="18"/>
  <c r="I15" i="18"/>
  <c r="J15" i="18"/>
  <c r="H17" i="18"/>
  <c r="I17" i="18"/>
  <c r="J17" i="18"/>
  <c r="H18" i="18"/>
  <c r="I18" i="18"/>
  <c r="J18" i="18"/>
  <c r="H19" i="18"/>
  <c r="I19" i="18"/>
  <c r="J19" i="18"/>
  <c r="H20" i="18"/>
  <c r="I20" i="18"/>
  <c r="J20" i="18"/>
  <c r="H21" i="18"/>
  <c r="I21" i="18"/>
  <c r="J21" i="18"/>
  <c r="H22" i="18"/>
  <c r="I22" i="18"/>
  <c r="J22" i="18"/>
  <c r="H23" i="18"/>
  <c r="I23" i="18"/>
  <c r="J23" i="18"/>
  <c r="H24" i="18"/>
  <c r="I24" i="18"/>
  <c r="J24" i="18"/>
  <c r="H25" i="18"/>
  <c r="I25" i="18"/>
  <c r="J25" i="18"/>
  <c r="H27" i="18"/>
  <c r="I27" i="18"/>
  <c r="J27" i="18"/>
  <c r="H28" i="18"/>
  <c r="I28" i="18"/>
  <c r="J28" i="18"/>
  <c r="H29" i="18"/>
  <c r="I29" i="18"/>
  <c r="J29" i="18"/>
  <c r="H30" i="18"/>
  <c r="I30" i="18"/>
  <c r="J30" i="18"/>
  <c r="H31" i="18"/>
  <c r="I31" i="18"/>
  <c r="J31" i="18"/>
  <c r="H32" i="18"/>
  <c r="I32" i="18"/>
  <c r="J32" i="18"/>
  <c r="H33" i="18"/>
  <c r="I33" i="18"/>
  <c r="J33" i="18"/>
  <c r="H34" i="18"/>
  <c r="I34" i="18"/>
  <c r="J34" i="18"/>
  <c r="H36" i="18"/>
  <c r="I36" i="18"/>
  <c r="J36" i="18"/>
  <c r="H37" i="18"/>
  <c r="I37" i="18"/>
  <c r="J37" i="18"/>
  <c r="H38" i="18"/>
  <c r="I38" i="18"/>
  <c r="J38" i="18"/>
  <c r="H39" i="18"/>
  <c r="I39" i="18"/>
  <c r="J39" i="18"/>
  <c r="H40" i="18"/>
  <c r="I40" i="18"/>
  <c r="J40" i="18"/>
  <c r="H41" i="18"/>
  <c r="I41" i="18"/>
  <c r="J41" i="18"/>
  <c r="H42" i="18"/>
  <c r="I42" i="18"/>
  <c r="J42" i="18"/>
  <c r="H44" i="18"/>
  <c r="I44" i="18"/>
  <c r="J44" i="18"/>
  <c r="H45" i="18"/>
  <c r="I45" i="18"/>
  <c r="J45" i="18"/>
  <c r="H46" i="18"/>
  <c r="I46" i="18"/>
  <c r="J46" i="18"/>
  <c r="H47" i="18"/>
  <c r="I47" i="18"/>
  <c r="J47" i="18"/>
  <c r="H48" i="18"/>
  <c r="I48" i="18"/>
  <c r="J48" i="18"/>
  <c r="H49" i="18"/>
  <c r="I49" i="18"/>
  <c r="J49" i="18"/>
  <c r="H50" i="18"/>
  <c r="I50" i="18"/>
  <c r="J50" i="18"/>
  <c r="H52" i="18"/>
  <c r="I52" i="18"/>
  <c r="J52" i="18"/>
  <c r="H53" i="18"/>
  <c r="I53" i="18"/>
  <c r="J53" i="18"/>
  <c r="H54" i="18"/>
  <c r="I54" i="18"/>
  <c r="J54" i="18"/>
  <c r="H55" i="18"/>
  <c r="I55" i="18"/>
  <c r="J55" i="18"/>
  <c r="H56" i="18"/>
  <c r="I56" i="18"/>
  <c r="J56" i="18"/>
  <c r="H57" i="18"/>
  <c r="I57" i="18"/>
  <c r="J57" i="18"/>
  <c r="H58" i="18"/>
  <c r="I58" i="18"/>
  <c r="J58" i="18"/>
  <c r="H59" i="18"/>
  <c r="I59" i="18"/>
  <c r="J59" i="18"/>
  <c r="H60" i="18"/>
  <c r="I60" i="18"/>
  <c r="J60" i="18"/>
  <c r="H62" i="18"/>
  <c r="I62" i="18"/>
  <c r="J62" i="18"/>
  <c r="H63" i="18"/>
  <c r="I63" i="18"/>
  <c r="J63" i="18"/>
  <c r="H64" i="18"/>
  <c r="I64" i="18"/>
  <c r="J64" i="18"/>
  <c r="H65" i="18"/>
  <c r="I65" i="18"/>
  <c r="J65" i="18"/>
  <c r="H68" i="18"/>
  <c r="I68" i="18"/>
  <c r="J68" i="18"/>
  <c r="H69" i="18"/>
  <c r="I69" i="18"/>
  <c r="J69" i="18"/>
  <c r="H70" i="18"/>
  <c r="I70" i="18"/>
  <c r="J70" i="18"/>
  <c r="H72" i="18"/>
  <c r="I72" i="18"/>
  <c r="H75" i="18"/>
  <c r="H76" i="18"/>
  <c r="I76" i="18"/>
  <c r="J76" i="18"/>
  <c r="H77" i="18"/>
  <c r="I77" i="18"/>
  <c r="J77" i="18"/>
  <c r="H78" i="18"/>
  <c r="I78" i="18"/>
  <c r="J78" i="18"/>
  <c r="H80" i="18"/>
  <c r="I80" i="18"/>
  <c r="J80" i="18"/>
  <c r="H81" i="18"/>
  <c r="I81" i="18"/>
  <c r="J81" i="18"/>
  <c r="H82" i="18"/>
  <c r="I82" i="18"/>
  <c r="J82" i="18"/>
  <c r="H83" i="18"/>
  <c r="I83" i="18"/>
  <c r="J83" i="18"/>
  <c r="H85" i="18"/>
  <c r="I85" i="18"/>
  <c r="J85" i="18"/>
  <c r="H86" i="18"/>
  <c r="I86" i="18"/>
  <c r="J86" i="18"/>
  <c r="H88" i="18"/>
  <c r="I88" i="18"/>
  <c r="J88" i="18"/>
  <c r="H89" i="18"/>
  <c r="I89" i="18"/>
  <c r="J89" i="18"/>
  <c r="H90" i="18"/>
  <c r="I90" i="18"/>
  <c r="J90" i="18"/>
  <c r="H93" i="18"/>
  <c r="I93" i="18"/>
  <c r="J93" i="18"/>
  <c r="H94" i="18"/>
  <c r="I94" i="18"/>
  <c r="J94" i="18"/>
  <c r="H95" i="18"/>
  <c r="I95" i="18"/>
  <c r="J95" i="18"/>
  <c r="H96" i="18"/>
  <c r="I96" i="18"/>
  <c r="J96" i="18"/>
  <c r="H98" i="18"/>
  <c r="I98" i="18"/>
  <c r="J98" i="18"/>
  <c r="H99" i="18"/>
  <c r="I99" i="18"/>
  <c r="J99" i="18"/>
  <c r="H100" i="18"/>
  <c r="I100" i="18"/>
  <c r="J100" i="18"/>
  <c r="H101" i="18"/>
  <c r="I101" i="18"/>
  <c r="J101" i="18"/>
  <c r="H102" i="18"/>
  <c r="I102" i="18"/>
  <c r="J102" i="18"/>
  <c r="H103" i="18"/>
  <c r="I103" i="18"/>
  <c r="J103" i="18"/>
  <c r="H104" i="18"/>
  <c r="I104" i="18"/>
  <c r="J104" i="18"/>
  <c r="H105" i="18"/>
  <c r="I105" i="18"/>
  <c r="J105" i="18"/>
  <c r="H106" i="18"/>
  <c r="I106" i="18"/>
  <c r="J106" i="18"/>
  <c r="H107" i="18"/>
  <c r="I107" i="18"/>
  <c r="J107" i="18"/>
  <c r="H109" i="18"/>
  <c r="I109" i="18"/>
  <c r="J109" i="18"/>
  <c r="H110" i="18"/>
  <c r="I110" i="18"/>
  <c r="J110" i="18"/>
  <c r="H111" i="18"/>
  <c r="I111" i="18"/>
  <c r="J111" i="18"/>
  <c r="H112" i="18"/>
  <c r="I112" i="18"/>
  <c r="J112" i="18"/>
  <c r="H113" i="18"/>
  <c r="I113" i="18"/>
  <c r="J113" i="18"/>
  <c r="H114" i="18"/>
  <c r="I114" i="18"/>
  <c r="J114" i="18"/>
  <c r="H115" i="18"/>
  <c r="I115" i="18"/>
  <c r="J115" i="18"/>
  <c r="H116" i="18"/>
  <c r="I116" i="18"/>
  <c r="J116" i="18"/>
  <c r="H117" i="18"/>
  <c r="I117" i="18"/>
  <c r="J117" i="18"/>
  <c r="H118" i="18"/>
  <c r="I118" i="18"/>
  <c r="J118" i="18"/>
  <c r="H119" i="18"/>
  <c r="I119" i="18"/>
  <c r="J119" i="18"/>
  <c r="H121" i="18"/>
  <c r="I121" i="18"/>
  <c r="J121" i="18"/>
  <c r="H122" i="18"/>
  <c r="I122" i="18"/>
  <c r="J122" i="18"/>
  <c r="H123" i="18"/>
  <c r="I123" i="18"/>
  <c r="J123" i="18"/>
  <c r="H126" i="18"/>
  <c r="I126" i="18"/>
  <c r="J126" i="18"/>
  <c r="H127" i="18"/>
  <c r="I127" i="18"/>
  <c r="J127" i="18"/>
  <c r="H3" i="17"/>
  <c r="H7" i="17"/>
  <c r="G7" i="20" s="1"/>
  <c r="H11" i="17"/>
  <c r="G11" i="20" s="1"/>
  <c r="H15" i="17"/>
  <c r="G15" i="20" s="1"/>
  <c r="H22" i="17"/>
  <c r="H22" i="21" s="1"/>
  <c r="H25" i="17"/>
  <c r="H53" i="17"/>
  <c r="H11" i="21" l="1"/>
  <c r="H14" i="17"/>
  <c r="H14" i="21" s="1"/>
  <c r="J75" i="18"/>
  <c r="I75" i="18"/>
  <c r="H53" i="21"/>
  <c r="H25" i="21"/>
  <c r="G22" i="20"/>
  <c r="H15" i="21"/>
  <c r="H7" i="21"/>
  <c r="G7" i="16"/>
  <c r="F7" i="18" s="1"/>
  <c r="G16" i="16"/>
  <c r="G26" i="16"/>
  <c r="F26" i="18" s="1"/>
  <c r="G43" i="16"/>
  <c r="G51" i="16"/>
  <c r="G61" i="16"/>
  <c r="G67" i="16"/>
  <c r="G74" i="16"/>
  <c r="G79" i="16"/>
  <c r="F79" i="18" s="1"/>
  <c r="G84" i="16"/>
  <c r="F84" i="18" s="1"/>
  <c r="G87" i="16"/>
  <c r="F87" i="18" s="1"/>
  <c r="G92" i="16"/>
  <c r="F92" i="18" s="1"/>
  <c r="G97" i="16"/>
  <c r="F97" i="18" s="1"/>
  <c r="G108" i="16"/>
  <c r="G120" i="16"/>
  <c r="F120" i="18" s="1"/>
  <c r="G125" i="16"/>
  <c r="F125" i="18" s="1"/>
  <c r="H34" i="17" l="1"/>
  <c r="H34" i="21" s="1"/>
  <c r="G124" i="16"/>
  <c r="F124" i="18" s="1"/>
  <c r="G21" i="22"/>
  <c r="G37" i="22"/>
  <c r="G91" i="16"/>
  <c r="G26" i="22" s="1"/>
  <c r="G66" i="16"/>
  <c r="G36" i="22"/>
  <c r="G35" i="22"/>
  <c r="G20" i="22"/>
  <c r="F43" i="18"/>
  <c r="G35" i="16"/>
  <c r="G31" i="22" s="1"/>
  <c r="G6" i="16"/>
  <c r="H57" i="17" l="1"/>
  <c r="H65" i="17" s="1"/>
  <c r="G73" i="16"/>
  <c r="G34" i="22"/>
  <c r="G4" i="16"/>
  <c r="G6" i="19" s="1"/>
  <c r="G33" i="22"/>
  <c r="E7" i="17"/>
  <c r="F7" i="17"/>
  <c r="G7" i="17"/>
  <c r="K7" i="20" s="1"/>
  <c r="D7" i="17"/>
  <c r="H57" i="21" l="1"/>
  <c r="G9" i="22"/>
  <c r="G13" i="22"/>
  <c r="G12" i="22"/>
  <c r="G29" i="22"/>
  <c r="J7" i="20"/>
  <c r="I7" i="20"/>
  <c r="H66" i="17"/>
  <c r="G4" i="22" s="1"/>
  <c r="H65" i="21"/>
  <c r="G8" i="22"/>
  <c r="G128" i="16"/>
  <c r="G11" i="22"/>
  <c r="G24" i="22"/>
  <c r="G10" i="19"/>
  <c r="G14" i="19"/>
  <c r="G18" i="19"/>
  <c r="G22" i="19"/>
  <c r="G26" i="19"/>
  <c r="G30" i="19"/>
  <c r="G34" i="19"/>
  <c r="G38" i="19"/>
  <c r="G42" i="19"/>
  <c r="G46" i="19"/>
  <c r="G50" i="19"/>
  <c r="G54" i="19"/>
  <c r="G58" i="19"/>
  <c r="G62" i="19"/>
  <c r="G66" i="19"/>
  <c r="G70" i="19"/>
  <c r="G76" i="19"/>
  <c r="G80" i="19"/>
  <c r="G84" i="19"/>
  <c r="G88" i="19"/>
  <c r="G92" i="19"/>
  <c r="G96" i="19"/>
  <c r="G100" i="19"/>
  <c r="G104" i="19"/>
  <c r="G108" i="19"/>
  <c r="G112" i="19"/>
  <c r="G116" i="19"/>
  <c r="G120" i="19"/>
  <c r="G124" i="19"/>
  <c r="G7" i="19"/>
  <c r="G15" i="19"/>
  <c r="G19" i="19"/>
  <c r="G23" i="19"/>
  <c r="G31" i="19"/>
  <c r="G35" i="19"/>
  <c r="G43" i="19"/>
  <c r="G51" i="19"/>
  <c r="G55" i="19"/>
  <c r="G63" i="19"/>
  <c r="G73" i="19"/>
  <c r="G81" i="19"/>
  <c r="G85" i="19"/>
  <c r="G93" i="19"/>
  <c r="G97" i="19"/>
  <c r="G105" i="19"/>
  <c r="G109" i="19"/>
  <c r="G117" i="19"/>
  <c r="G121" i="19"/>
  <c r="G13" i="19"/>
  <c r="G25" i="19"/>
  <c r="G37" i="19"/>
  <c r="G49" i="19"/>
  <c r="G61" i="19"/>
  <c r="G75" i="19"/>
  <c r="G87" i="19"/>
  <c r="G95" i="19"/>
  <c r="G107" i="19"/>
  <c r="G115" i="19"/>
  <c r="G127" i="19"/>
  <c r="G16" i="22"/>
  <c r="G25" i="22"/>
  <c r="G11" i="19"/>
  <c r="G27" i="19"/>
  <c r="G39" i="19"/>
  <c r="G47" i="19"/>
  <c r="G59" i="19"/>
  <c r="G67" i="19"/>
  <c r="G77" i="19"/>
  <c r="G89" i="19"/>
  <c r="G101" i="19"/>
  <c r="G113" i="19"/>
  <c r="G125" i="19"/>
  <c r="G21" i="19"/>
  <c r="G33" i="19"/>
  <c r="G45" i="19"/>
  <c r="G57" i="19"/>
  <c r="G69" i="19"/>
  <c r="G83" i="19"/>
  <c r="G99" i="19"/>
  <c r="G111" i="19"/>
  <c r="G123" i="19"/>
  <c r="G4" i="19"/>
  <c r="G8" i="19"/>
  <c r="G12" i="19"/>
  <c r="G20" i="19"/>
  <c r="G24" i="19"/>
  <c r="G28" i="19"/>
  <c r="G32" i="19"/>
  <c r="G36" i="19"/>
  <c r="G40" i="19"/>
  <c r="G44" i="19"/>
  <c r="G48" i="19"/>
  <c r="G52" i="19"/>
  <c r="G56" i="19"/>
  <c r="G60" i="19"/>
  <c r="G64" i="19"/>
  <c r="G68" i="19"/>
  <c r="G74" i="19"/>
  <c r="G78" i="19"/>
  <c r="G82" i="19"/>
  <c r="G86" i="19"/>
  <c r="G90" i="19"/>
  <c r="G94" i="19"/>
  <c r="G98" i="19"/>
  <c r="G102" i="19"/>
  <c r="G106" i="19"/>
  <c r="G110" i="19"/>
  <c r="G114" i="19"/>
  <c r="G118" i="19"/>
  <c r="G122" i="19"/>
  <c r="G126" i="19"/>
  <c r="G6" i="22"/>
  <c r="G10" i="22"/>
  <c r="G18" i="22"/>
  <c r="G23" i="22"/>
  <c r="G5" i="19"/>
  <c r="G9" i="19"/>
  <c r="G17" i="19"/>
  <c r="G29" i="19"/>
  <c r="G41" i="19"/>
  <c r="G53" i="19"/>
  <c r="G65" i="19"/>
  <c r="G79" i="19"/>
  <c r="G91" i="19"/>
  <c r="G103" i="19"/>
  <c r="G119" i="19"/>
  <c r="G32" i="22"/>
  <c r="G16" i="19"/>
  <c r="G5" i="22" l="1"/>
  <c r="G7" i="22"/>
  <c r="G27" i="22"/>
  <c r="G28" i="22"/>
  <c r="H66" i="21"/>
  <c r="F4" i="20"/>
  <c r="F5" i="20"/>
  <c r="F6" i="20"/>
  <c r="F7" i="20"/>
  <c r="F8" i="20"/>
  <c r="F9" i="20"/>
  <c r="F10" i="20"/>
  <c r="F12" i="20"/>
  <c r="F13" i="20"/>
  <c r="F16" i="20"/>
  <c r="F17" i="20"/>
  <c r="F18" i="20"/>
  <c r="F19" i="20"/>
  <c r="F20" i="20"/>
  <c r="F21" i="20"/>
  <c r="F23" i="20"/>
  <c r="F24" i="20"/>
  <c r="F26" i="20"/>
  <c r="F27" i="20"/>
  <c r="F28" i="20"/>
  <c r="F29" i="20"/>
  <c r="F30" i="20"/>
  <c r="F31" i="20"/>
  <c r="F32" i="20"/>
  <c r="F33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5" i="20"/>
  <c r="F56" i="20"/>
  <c r="F58" i="20"/>
  <c r="F59" i="20"/>
  <c r="F60" i="20"/>
  <c r="F61" i="20"/>
  <c r="F62" i="20"/>
  <c r="F63" i="20"/>
  <c r="F64" i="20"/>
  <c r="E76" i="18"/>
  <c r="E77" i="18"/>
  <c r="E78" i="18"/>
  <c r="E80" i="18"/>
  <c r="E81" i="18"/>
  <c r="E82" i="18"/>
  <c r="E83" i="18"/>
  <c r="E85" i="18"/>
  <c r="E86" i="18"/>
  <c r="E88" i="18"/>
  <c r="E89" i="18"/>
  <c r="E90" i="18"/>
  <c r="E93" i="18"/>
  <c r="E94" i="18"/>
  <c r="E95" i="18"/>
  <c r="E96" i="18"/>
  <c r="E98" i="18"/>
  <c r="E99" i="18"/>
  <c r="E100" i="18"/>
  <c r="E101" i="18"/>
  <c r="E102" i="18"/>
  <c r="E103" i="18"/>
  <c r="E104" i="18"/>
  <c r="E105" i="18"/>
  <c r="E106" i="18"/>
  <c r="E107" i="18"/>
  <c r="E109" i="18"/>
  <c r="E110" i="18"/>
  <c r="E111" i="18"/>
  <c r="E112" i="18"/>
  <c r="E113" i="18"/>
  <c r="E114" i="18"/>
  <c r="E115" i="18"/>
  <c r="E116" i="18"/>
  <c r="E117" i="18"/>
  <c r="E118" i="18"/>
  <c r="E119" i="18"/>
  <c r="E121" i="18"/>
  <c r="E122" i="18"/>
  <c r="E123" i="18"/>
  <c r="E126" i="18"/>
  <c r="E127" i="18"/>
  <c r="E5" i="18"/>
  <c r="E8" i="18"/>
  <c r="E9" i="18"/>
  <c r="E10" i="18"/>
  <c r="E11" i="18"/>
  <c r="E12" i="18"/>
  <c r="E13" i="18"/>
  <c r="E14" i="18"/>
  <c r="E15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31" i="18"/>
  <c r="E32" i="18"/>
  <c r="E33" i="18"/>
  <c r="E34" i="18"/>
  <c r="E37" i="18"/>
  <c r="E38" i="18"/>
  <c r="E39" i="18"/>
  <c r="E40" i="18"/>
  <c r="E41" i="18"/>
  <c r="E42" i="18"/>
  <c r="E44" i="18"/>
  <c r="E45" i="18"/>
  <c r="E46" i="18"/>
  <c r="E47" i="18"/>
  <c r="E48" i="18"/>
  <c r="E49" i="18"/>
  <c r="E50" i="18"/>
  <c r="E52" i="18"/>
  <c r="E53" i="18"/>
  <c r="E54" i="18"/>
  <c r="E55" i="18"/>
  <c r="E56" i="18"/>
  <c r="E57" i="18"/>
  <c r="E58" i="18"/>
  <c r="E59" i="18"/>
  <c r="E60" i="18"/>
  <c r="E62" i="18"/>
  <c r="E63" i="18"/>
  <c r="E64" i="18"/>
  <c r="E65" i="18"/>
  <c r="E68" i="18"/>
  <c r="E69" i="18"/>
  <c r="E70" i="18"/>
  <c r="G54" i="21"/>
  <c r="G22" i="17"/>
  <c r="K22" i="20" s="1"/>
  <c r="G11" i="17"/>
  <c r="G11" i="21" s="1"/>
  <c r="F14" i="22"/>
  <c r="G4" i="21"/>
  <c r="G5" i="21"/>
  <c r="G7" i="21"/>
  <c r="G8" i="21"/>
  <c r="G9" i="21"/>
  <c r="G10" i="21"/>
  <c r="G12" i="21"/>
  <c r="G13" i="21"/>
  <c r="G16" i="21"/>
  <c r="G17" i="21"/>
  <c r="G18" i="21"/>
  <c r="G19" i="21"/>
  <c r="G20" i="21"/>
  <c r="G21" i="21"/>
  <c r="G23" i="21"/>
  <c r="G24" i="21"/>
  <c r="G26" i="21"/>
  <c r="G27" i="21"/>
  <c r="G28" i="21"/>
  <c r="G29" i="21"/>
  <c r="G30" i="21"/>
  <c r="G31" i="21"/>
  <c r="G32" i="21"/>
  <c r="G33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5" i="21"/>
  <c r="G56" i="21"/>
  <c r="G58" i="21"/>
  <c r="G59" i="21"/>
  <c r="G60" i="21"/>
  <c r="G61" i="21"/>
  <c r="G62" i="21"/>
  <c r="G63" i="21"/>
  <c r="G64" i="21"/>
  <c r="G6" i="21"/>
  <c r="G15" i="17"/>
  <c r="G25" i="17"/>
  <c r="G25" i="20" s="1"/>
  <c r="G53" i="17"/>
  <c r="G53" i="20" s="1"/>
  <c r="F79" i="16"/>
  <c r="F84" i="16"/>
  <c r="J84" i="18" s="1"/>
  <c r="F87" i="16"/>
  <c r="J87" i="18" s="1"/>
  <c r="F92" i="16"/>
  <c r="F97" i="16"/>
  <c r="F108" i="16"/>
  <c r="F108" i="18" s="1"/>
  <c r="F120" i="16"/>
  <c r="F125" i="16"/>
  <c r="F7" i="16"/>
  <c r="J7" i="18" s="1"/>
  <c r="F16" i="16"/>
  <c r="F26" i="16"/>
  <c r="J26" i="18" s="1"/>
  <c r="F19" i="22"/>
  <c r="F43" i="16"/>
  <c r="J43" i="18" s="1"/>
  <c r="F51" i="16"/>
  <c r="F61" i="16"/>
  <c r="F67" i="16"/>
  <c r="J61" i="18" l="1"/>
  <c r="F61" i="18"/>
  <c r="J51" i="18"/>
  <c r="F51" i="18"/>
  <c r="E92" i="18"/>
  <c r="J92" i="18"/>
  <c r="E26" i="18"/>
  <c r="G53" i="21"/>
  <c r="K53" i="20"/>
  <c r="G25" i="21"/>
  <c r="K25" i="20"/>
  <c r="G22" i="21"/>
  <c r="G15" i="21"/>
  <c r="K15" i="20"/>
  <c r="G14" i="17"/>
  <c r="K11" i="20"/>
  <c r="K14" i="20"/>
  <c r="G14" i="20"/>
  <c r="F124" i="16"/>
  <c r="J124" i="18" s="1"/>
  <c r="J125" i="18"/>
  <c r="J120" i="18"/>
  <c r="F21" i="22"/>
  <c r="J108" i="18"/>
  <c r="E97" i="18"/>
  <c r="J97" i="18"/>
  <c r="E79" i="18"/>
  <c r="J79" i="18"/>
  <c r="F66" i="16"/>
  <c r="J67" i="18"/>
  <c r="F67" i="18"/>
  <c r="F6" i="16"/>
  <c r="F16" i="18"/>
  <c r="J16" i="18"/>
  <c r="F22" i="20"/>
  <c r="F37" i="22"/>
  <c r="F36" i="22"/>
  <c r="F35" i="22"/>
  <c r="F91" i="16"/>
  <c r="F74" i="16"/>
  <c r="F20" i="22"/>
  <c r="F17" i="22"/>
  <c r="F35" i="16"/>
  <c r="D25" i="17"/>
  <c r="D53" i="17"/>
  <c r="E53" i="17"/>
  <c r="F53" i="17"/>
  <c r="J53" i="20" s="1"/>
  <c r="E25" i="17"/>
  <c r="F25" i="17"/>
  <c r="J25" i="20" s="1"/>
  <c r="E22" i="17"/>
  <c r="F22" i="17"/>
  <c r="J22" i="20" s="1"/>
  <c r="D22" i="17"/>
  <c r="E15" i="17"/>
  <c r="F15" i="17"/>
  <c r="J15" i="20" s="1"/>
  <c r="D15" i="17"/>
  <c r="E11" i="17"/>
  <c r="F11" i="17"/>
  <c r="D11" i="17"/>
  <c r="D14" i="17" s="1"/>
  <c r="I25" i="20" l="1"/>
  <c r="I53" i="20"/>
  <c r="I22" i="20"/>
  <c r="I15" i="20"/>
  <c r="F11" i="20"/>
  <c r="J11" i="20"/>
  <c r="E14" i="17"/>
  <c r="E34" i="17" s="1"/>
  <c r="I11" i="20"/>
  <c r="J91" i="18"/>
  <c r="F91" i="18"/>
  <c r="J74" i="18"/>
  <c r="F74" i="18"/>
  <c r="J66" i="18"/>
  <c r="F66" i="18"/>
  <c r="J35" i="18"/>
  <c r="F35" i="18"/>
  <c r="F6" i="18"/>
  <c r="J6" i="18"/>
  <c r="F25" i="20"/>
  <c r="F4" i="16"/>
  <c r="F91" i="19" s="1"/>
  <c r="F54" i="20"/>
  <c r="F14" i="17"/>
  <c r="J14" i="20" s="1"/>
  <c r="F53" i="20"/>
  <c r="F15" i="20"/>
  <c r="F26" i="22"/>
  <c r="F73" i="16"/>
  <c r="F33" i="22"/>
  <c r="F34" i="22"/>
  <c r="F31" i="22"/>
  <c r="G34" i="17"/>
  <c r="G14" i="21"/>
  <c r="D34" i="17"/>
  <c r="D57" i="17" s="1"/>
  <c r="D65" i="17" s="1"/>
  <c r="D66" i="17" s="1"/>
  <c r="C27" i="22" s="1"/>
  <c r="A2" i="22"/>
  <c r="A3" i="20"/>
  <c r="A3" i="21"/>
  <c r="A3" i="18"/>
  <c r="A72" i="18" s="1"/>
  <c r="A3" i="19"/>
  <c r="A72" i="19" s="1"/>
  <c r="A3" i="17"/>
  <c r="D7" i="16"/>
  <c r="E7" i="16"/>
  <c r="I7" i="18" s="1"/>
  <c r="C7" i="16"/>
  <c r="D16" i="16"/>
  <c r="E16" i="16"/>
  <c r="I16" i="18" s="1"/>
  <c r="C16" i="16"/>
  <c r="E26" i="16"/>
  <c r="I26" i="18" s="1"/>
  <c r="D26" i="16"/>
  <c r="H26" i="18" s="1"/>
  <c r="C26" i="16"/>
  <c r="E43" i="16"/>
  <c r="I43" i="18" s="1"/>
  <c r="D43" i="16"/>
  <c r="C43" i="16"/>
  <c r="D51" i="16"/>
  <c r="E51" i="16"/>
  <c r="I51" i="18" s="1"/>
  <c r="C51" i="16"/>
  <c r="D61" i="16"/>
  <c r="E61" i="16"/>
  <c r="I61" i="18" s="1"/>
  <c r="C61" i="16"/>
  <c r="D67" i="16"/>
  <c r="E67" i="16"/>
  <c r="I67" i="18" s="1"/>
  <c r="C67" i="16"/>
  <c r="C66" i="16" s="1"/>
  <c r="D79" i="16"/>
  <c r="H79" i="18" s="1"/>
  <c r="E79" i="16"/>
  <c r="I79" i="18" s="1"/>
  <c r="C79" i="16"/>
  <c r="D84" i="16"/>
  <c r="E84" i="16"/>
  <c r="I84" i="18" s="1"/>
  <c r="C84" i="16"/>
  <c r="D87" i="16"/>
  <c r="E87" i="16"/>
  <c r="I87" i="18" s="1"/>
  <c r="C87" i="16"/>
  <c r="D97" i="16"/>
  <c r="E97" i="16"/>
  <c r="I97" i="18" s="1"/>
  <c r="D92" i="16"/>
  <c r="E92" i="16"/>
  <c r="I92" i="18" s="1"/>
  <c r="C92" i="16"/>
  <c r="E125" i="16"/>
  <c r="I125" i="18" s="1"/>
  <c r="C97" i="16"/>
  <c r="D108" i="16"/>
  <c r="E108" i="16"/>
  <c r="I108" i="18" s="1"/>
  <c r="C108" i="16"/>
  <c r="C21" i="22" s="1"/>
  <c r="E120" i="16"/>
  <c r="I120" i="18" s="1"/>
  <c r="D120" i="16"/>
  <c r="C120" i="16"/>
  <c r="D125" i="16"/>
  <c r="C125" i="16"/>
  <c r="C124" i="16" s="1"/>
  <c r="C72" i="16"/>
  <c r="H120" i="18" l="1"/>
  <c r="H108" i="18"/>
  <c r="H92" i="18"/>
  <c r="H43" i="18"/>
  <c r="K34" i="20"/>
  <c r="G34" i="20"/>
  <c r="E57" i="17"/>
  <c r="D57" i="20" s="1"/>
  <c r="I14" i="20"/>
  <c r="D124" i="16"/>
  <c r="H125" i="18"/>
  <c r="C91" i="16"/>
  <c r="H97" i="18"/>
  <c r="H87" i="18"/>
  <c r="C74" i="16"/>
  <c r="H84" i="18"/>
  <c r="D74" i="16"/>
  <c r="J73" i="18"/>
  <c r="F73" i="18"/>
  <c r="F55" i="19"/>
  <c r="H67" i="18"/>
  <c r="F17" i="19"/>
  <c r="D66" i="16"/>
  <c r="H61" i="18"/>
  <c r="F67" i="19"/>
  <c r="H51" i="18"/>
  <c r="F49" i="19"/>
  <c r="D35" i="16"/>
  <c r="F76" i="19"/>
  <c r="F27" i="19"/>
  <c r="F26" i="19"/>
  <c r="F94" i="19"/>
  <c r="F119" i="19"/>
  <c r="H7" i="18"/>
  <c r="F87" i="19"/>
  <c r="F121" i="19"/>
  <c r="F7" i="19"/>
  <c r="F62" i="19"/>
  <c r="F69" i="19"/>
  <c r="F5" i="19"/>
  <c r="F105" i="19"/>
  <c r="F104" i="19"/>
  <c r="F6" i="19"/>
  <c r="F120" i="19"/>
  <c r="F54" i="19"/>
  <c r="F115" i="19"/>
  <c r="F65" i="19"/>
  <c r="F33" i="19"/>
  <c r="F126" i="19"/>
  <c r="F60" i="19"/>
  <c r="F89" i="19"/>
  <c r="F56" i="19"/>
  <c r="F70" i="19"/>
  <c r="F19" i="19"/>
  <c r="F123" i="19"/>
  <c r="F37" i="19"/>
  <c r="F78" i="19"/>
  <c r="F11" i="19"/>
  <c r="F23" i="22"/>
  <c r="F36" i="19"/>
  <c r="F92" i="19"/>
  <c r="F34" i="19"/>
  <c r="F95" i="19"/>
  <c r="F53" i="19"/>
  <c r="F21" i="19"/>
  <c r="F110" i="19"/>
  <c r="F16" i="19"/>
  <c r="F25" i="22"/>
  <c r="F63" i="19"/>
  <c r="F30" i="19"/>
  <c r="F43" i="19"/>
  <c r="F108" i="19"/>
  <c r="F24" i="22"/>
  <c r="F46" i="19"/>
  <c r="F18" i="19"/>
  <c r="F107" i="19"/>
  <c r="F83" i="19"/>
  <c r="F61" i="19"/>
  <c r="F45" i="19"/>
  <c r="F29" i="19"/>
  <c r="F13" i="19"/>
  <c r="F122" i="19"/>
  <c r="F106" i="19"/>
  <c r="F90" i="19"/>
  <c r="F74" i="19"/>
  <c r="F44" i="19"/>
  <c r="F8" i="19"/>
  <c r="F117" i="19"/>
  <c r="F101" i="19"/>
  <c r="F85" i="19"/>
  <c r="F64" i="19"/>
  <c r="F51" i="19"/>
  <c r="F112" i="19"/>
  <c r="F40" i="19"/>
  <c r="F59" i="19"/>
  <c r="F15" i="19"/>
  <c r="F96" i="19"/>
  <c r="F58" i="19"/>
  <c r="F22" i="19"/>
  <c r="F111" i="19"/>
  <c r="F11" i="22"/>
  <c r="F68" i="19"/>
  <c r="F52" i="19"/>
  <c r="F31" i="19"/>
  <c r="F100" i="19"/>
  <c r="F66" i="19"/>
  <c r="F42" i="19"/>
  <c r="F14" i="19"/>
  <c r="F99" i="19"/>
  <c r="F75" i="19"/>
  <c r="F57" i="19"/>
  <c r="F41" i="19"/>
  <c r="F25" i="19"/>
  <c r="F9" i="19"/>
  <c r="F118" i="19"/>
  <c r="F102" i="19"/>
  <c r="F86" i="19"/>
  <c r="F18" i="22"/>
  <c r="F32" i="19"/>
  <c r="F4" i="19"/>
  <c r="F113" i="19"/>
  <c r="F97" i="19"/>
  <c r="F81" i="19"/>
  <c r="F48" i="19"/>
  <c r="F35" i="19"/>
  <c r="F84" i="19"/>
  <c r="F28" i="19"/>
  <c r="F47" i="19"/>
  <c r="F124" i="19"/>
  <c r="F88" i="19"/>
  <c r="F50" i="19"/>
  <c r="F10" i="19"/>
  <c r="F103" i="19"/>
  <c r="F114" i="19"/>
  <c r="F98" i="19"/>
  <c r="F82" i="19"/>
  <c r="F10" i="22"/>
  <c r="F24" i="19"/>
  <c r="F125" i="19"/>
  <c r="F109" i="19"/>
  <c r="F93" i="19"/>
  <c r="F77" i="19"/>
  <c r="F20" i="19"/>
  <c r="F23" i="19"/>
  <c r="F16" i="22"/>
  <c r="F12" i="19"/>
  <c r="F39" i="19"/>
  <c r="F116" i="19"/>
  <c r="F80" i="19"/>
  <c r="F38" i="19"/>
  <c r="F127" i="19"/>
  <c r="J4" i="18"/>
  <c r="F4" i="18"/>
  <c r="F6" i="22"/>
  <c r="F79" i="19"/>
  <c r="F32" i="22"/>
  <c r="D6" i="16"/>
  <c r="D4" i="16" s="1"/>
  <c r="H16" i="18"/>
  <c r="C6" i="16"/>
  <c r="E124" i="16"/>
  <c r="I124" i="18" s="1"/>
  <c r="E125" i="18"/>
  <c r="E75" i="18"/>
  <c r="C35" i="16"/>
  <c r="C34" i="22" s="1"/>
  <c r="E120" i="18"/>
  <c r="E108" i="18"/>
  <c r="D91" i="16"/>
  <c r="E66" i="16"/>
  <c r="I66" i="18" s="1"/>
  <c r="E67" i="18"/>
  <c r="E51" i="18"/>
  <c r="E43" i="18"/>
  <c r="E7" i="18"/>
  <c r="E87" i="18"/>
  <c r="E36" i="18"/>
  <c r="E84" i="18"/>
  <c r="E61" i="18"/>
  <c r="E16" i="18"/>
  <c r="F73" i="19"/>
  <c r="F14" i="20"/>
  <c r="F34" i="17"/>
  <c r="E34" i="20" s="1"/>
  <c r="F128" i="16"/>
  <c r="G57" i="17"/>
  <c r="G34" i="21"/>
  <c r="E91" i="16"/>
  <c r="I91" i="18" s="1"/>
  <c r="E74" i="16"/>
  <c r="I74" i="18" s="1"/>
  <c r="E35" i="16"/>
  <c r="I35" i="18" s="1"/>
  <c r="E6" i="16"/>
  <c r="I6" i="18" s="1"/>
  <c r="C131" i="16"/>
  <c r="C10" i="18"/>
  <c r="D28" i="18"/>
  <c r="F45" i="21"/>
  <c r="D72" i="18"/>
  <c r="A72" i="16"/>
  <c r="C35" i="22"/>
  <c r="D3" i="16"/>
  <c r="E3" i="16" s="1"/>
  <c r="D3" i="22"/>
  <c r="E3" i="22" s="1"/>
  <c r="C15" i="22"/>
  <c r="C22" i="22" s="1"/>
  <c r="C30" i="22" s="1"/>
  <c r="C38" i="22" s="1"/>
  <c r="E3" i="21"/>
  <c r="F3" i="21" s="1"/>
  <c r="G3" i="21" s="1"/>
  <c r="D3" i="19"/>
  <c r="C72" i="19"/>
  <c r="G72" i="18"/>
  <c r="C72" i="18"/>
  <c r="E3" i="17"/>
  <c r="F3" i="17" s="1"/>
  <c r="G3" i="17" s="1"/>
  <c r="E37" i="22"/>
  <c r="D37" i="22"/>
  <c r="C37" i="22"/>
  <c r="E36" i="22"/>
  <c r="D36" i="22"/>
  <c r="C36" i="22"/>
  <c r="E35" i="22"/>
  <c r="D35" i="22"/>
  <c r="E21" i="22"/>
  <c r="D21" i="22"/>
  <c r="E20" i="22"/>
  <c r="D20" i="22"/>
  <c r="C20" i="22"/>
  <c r="E19" i="22"/>
  <c r="D19" i="22"/>
  <c r="C19" i="22"/>
  <c r="E17" i="22"/>
  <c r="D17" i="22"/>
  <c r="C17" i="22"/>
  <c r="E14" i="22"/>
  <c r="D14" i="22"/>
  <c r="C14" i="22"/>
  <c r="D11" i="21"/>
  <c r="E11" i="21"/>
  <c r="F11" i="21"/>
  <c r="D12" i="21"/>
  <c r="E12" i="21"/>
  <c r="F12" i="21"/>
  <c r="D13" i="21"/>
  <c r="E13" i="21"/>
  <c r="F13" i="21"/>
  <c r="D15" i="21"/>
  <c r="E15" i="21"/>
  <c r="F15" i="21"/>
  <c r="D16" i="21"/>
  <c r="E16" i="21"/>
  <c r="F16" i="21"/>
  <c r="D17" i="21"/>
  <c r="E17" i="21"/>
  <c r="F17" i="21"/>
  <c r="D18" i="21"/>
  <c r="E18" i="21"/>
  <c r="F18" i="21"/>
  <c r="D19" i="21"/>
  <c r="E19" i="21"/>
  <c r="F19" i="21"/>
  <c r="D20" i="21"/>
  <c r="E20" i="21"/>
  <c r="F20" i="21"/>
  <c r="D21" i="21"/>
  <c r="E21" i="21"/>
  <c r="F21" i="21"/>
  <c r="D22" i="21"/>
  <c r="E22" i="21"/>
  <c r="F22" i="21"/>
  <c r="D23" i="21"/>
  <c r="E23" i="21"/>
  <c r="F23" i="21"/>
  <c r="D24" i="21"/>
  <c r="E24" i="21"/>
  <c r="F24" i="21"/>
  <c r="D25" i="21"/>
  <c r="E25" i="21"/>
  <c r="F25" i="21"/>
  <c r="D26" i="21"/>
  <c r="E26" i="21"/>
  <c r="F26" i="21"/>
  <c r="D27" i="21"/>
  <c r="E27" i="21"/>
  <c r="F27" i="21"/>
  <c r="D28" i="21"/>
  <c r="E28" i="21"/>
  <c r="F28" i="21"/>
  <c r="D29" i="21"/>
  <c r="E29" i="21"/>
  <c r="F29" i="21"/>
  <c r="D30" i="21"/>
  <c r="E30" i="21"/>
  <c r="F30" i="21"/>
  <c r="D31" i="21"/>
  <c r="E31" i="21"/>
  <c r="F31" i="21"/>
  <c r="D32" i="21"/>
  <c r="E32" i="21"/>
  <c r="F32" i="21"/>
  <c r="D33" i="21"/>
  <c r="E33" i="21"/>
  <c r="F33" i="21"/>
  <c r="D35" i="21"/>
  <c r="E35" i="21"/>
  <c r="F35" i="21"/>
  <c r="D36" i="21"/>
  <c r="E36" i="21"/>
  <c r="F36" i="21"/>
  <c r="D37" i="21"/>
  <c r="E37" i="21"/>
  <c r="F37" i="21"/>
  <c r="D38" i="21"/>
  <c r="E38" i="21"/>
  <c r="F38" i="21"/>
  <c r="D39" i="21"/>
  <c r="E39" i="21"/>
  <c r="F39" i="21"/>
  <c r="D40" i="21"/>
  <c r="E40" i="21"/>
  <c r="F40" i="21"/>
  <c r="D41" i="21"/>
  <c r="E41" i="21"/>
  <c r="F41" i="21"/>
  <c r="D42" i="21"/>
  <c r="E42" i="21"/>
  <c r="F42" i="21"/>
  <c r="D43" i="21"/>
  <c r="E43" i="21"/>
  <c r="F43" i="21"/>
  <c r="D44" i="21"/>
  <c r="E44" i="21"/>
  <c r="F44" i="21"/>
  <c r="D45" i="21"/>
  <c r="E45" i="21"/>
  <c r="D46" i="21"/>
  <c r="E46" i="21"/>
  <c r="F46" i="21"/>
  <c r="D47" i="21"/>
  <c r="E47" i="21"/>
  <c r="F47" i="21"/>
  <c r="D48" i="21"/>
  <c r="E48" i="21"/>
  <c r="F48" i="21"/>
  <c r="D49" i="21"/>
  <c r="E49" i="21"/>
  <c r="F49" i="21"/>
  <c r="D50" i="21"/>
  <c r="E50" i="21"/>
  <c r="F50" i="21"/>
  <c r="D51" i="21"/>
  <c r="E51" i="21"/>
  <c r="F51" i="21"/>
  <c r="D52" i="21"/>
  <c r="E52" i="21"/>
  <c r="F52" i="21"/>
  <c r="E53" i="21"/>
  <c r="D54" i="21"/>
  <c r="E54" i="21"/>
  <c r="F54" i="21"/>
  <c r="D55" i="21"/>
  <c r="E55" i="21"/>
  <c r="F55" i="21"/>
  <c r="D56" i="21"/>
  <c r="E56" i="21"/>
  <c r="F56" i="21"/>
  <c r="D58" i="21"/>
  <c r="E58" i="21"/>
  <c r="F58" i="21"/>
  <c r="D59" i="21"/>
  <c r="E59" i="21"/>
  <c r="F59" i="21"/>
  <c r="D60" i="21"/>
  <c r="E60" i="21"/>
  <c r="F60" i="21"/>
  <c r="D61" i="21"/>
  <c r="E61" i="21"/>
  <c r="F61" i="21"/>
  <c r="D62" i="21"/>
  <c r="E62" i="21"/>
  <c r="F62" i="21"/>
  <c r="D63" i="21"/>
  <c r="E63" i="21"/>
  <c r="F63" i="21"/>
  <c r="D64" i="21"/>
  <c r="E64" i="21"/>
  <c r="F64" i="21"/>
  <c r="D5" i="21"/>
  <c r="E5" i="21"/>
  <c r="F5" i="21"/>
  <c r="D6" i="21"/>
  <c r="E6" i="21"/>
  <c r="F6" i="21"/>
  <c r="D7" i="21"/>
  <c r="E7" i="21"/>
  <c r="F7" i="21"/>
  <c r="D8" i="21"/>
  <c r="E8" i="21"/>
  <c r="F8" i="21"/>
  <c r="D9" i="21"/>
  <c r="E9" i="21"/>
  <c r="F9" i="21"/>
  <c r="D10" i="21"/>
  <c r="E10" i="21"/>
  <c r="F10" i="21"/>
  <c r="E4" i="21"/>
  <c r="F4" i="21"/>
  <c r="D4" i="21"/>
  <c r="H9" i="20"/>
  <c r="H10" i="20"/>
  <c r="H11" i="20"/>
  <c r="H12" i="20"/>
  <c r="H13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4" i="20"/>
  <c r="H55" i="20"/>
  <c r="H56" i="20"/>
  <c r="H58" i="20"/>
  <c r="H59" i="20"/>
  <c r="H60" i="20"/>
  <c r="H61" i="20"/>
  <c r="H62" i="20"/>
  <c r="H63" i="20"/>
  <c r="H64" i="20"/>
  <c r="H5" i="20"/>
  <c r="H6" i="20"/>
  <c r="H7" i="20"/>
  <c r="H8" i="20"/>
  <c r="H4" i="20"/>
  <c r="D5" i="20"/>
  <c r="E5" i="20"/>
  <c r="D6" i="20"/>
  <c r="E6" i="20"/>
  <c r="D7" i="20"/>
  <c r="E7" i="20"/>
  <c r="D8" i="20"/>
  <c r="E8" i="20"/>
  <c r="D9" i="20"/>
  <c r="E9" i="20"/>
  <c r="D10" i="20"/>
  <c r="E10" i="20"/>
  <c r="D11" i="20"/>
  <c r="E11" i="20"/>
  <c r="D12" i="20"/>
  <c r="E12" i="20"/>
  <c r="D13" i="20"/>
  <c r="E13" i="20"/>
  <c r="D15" i="20"/>
  <c r="E15" i="20"/>
  <c r="D16" i="20"/>
  <c r="E16" i="20"/>
  <c r="D17" i="20"/>
  <c r="E17" i="20"/>
  <c r="D18" i="20"/>
  <c r="E18" i="20"/>
  <c r="D19" i="20"/>
  <c r="E19" i="20"/>
  <c r="D20" i="20"/>
  <c r="E20" i="20"/>
  <c r="D21" i="20"/>
  <c r="E21" i="20"/>
  <c r="D22" i="20"/>
  <c r="E22" i="20"/>
  <c r="D23" i="20"/>
  <c r="E23" i="20"/>
  <c r="D24" i="20"/>
  <c r="E24" i="20"/>
  <c r="D25" i="20"/>
  <c r="E25" i="20"/>
  <c r="D26" i="20"/>
  <c r="E26" i="20"/>
  <c r="D27" i="20"/>
  <c r="E27" i="20"/>
  <c r="D28" i="20"/>
  <c r="E28" i="20"/>
  <c r="D29" i="20"/>
  <c r="E29" i="20"/>
  <c r="D30" i="20"/>
  <c r="E30" i="20"/>
  <c r="D31" i="20"/>
  <c r="E31" i="20"/>
  <c r="D32" i="20"/>
  <c r="E32" i="20"/>
  <c r="D33" i="20"/>
  <c r="E33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D43" i="20"/>
  <c r="E43" i="20"/>
  <c r="D44" i="20"/>
  <c r="E44" i="20"/>
  <c r="D45" i="20"/>
  <c r="E45" i="20"/>
  <c r="D46" i="20"/>
  <c r="E46" i="20"/>
  <c r="D47" i="20"/>
  <c r="E47" i="20"/>
  <c r="D48" i="20"/>
  <c r="E48" i="20"/>
  <c r="D49" i="20"/>
  <c r="E49" i="20"/>
  <c r="D50" i="20"/>
  <c r="E50" i="20"/>
  <c r="D51" i="20"/>
  <c r="E51" i="20"/>
  <c r="D52" i="20"/>
  <c r="E52" i="20"/>
  <c r="D54" i="20"/>
  <c r="E54" i="20"/>
  <c r="D55" i="20"/>
  <c r="E55" i="20"/>
  <c r="D56" i="20"/>
  <c r="E56" i="20"/>
  <c r="D58" i="20"/>
  <c r="E58" i="20"/>
  <c r="D59" i="20"/>
  <c r="E59" i="20"/>
  <c r="D60" i="20"/>
  <c r="E60" i="20"/>
  <c r="D61" i="20"/>
  <c r="E61" i="20"/>
  <c r="D62" i="20"/>
  <c r="E62" i="20"/>
  <c r="D63" i="20"/>
  <c r="E63" i="20"/>
  <c r="D64" i="20"/>
  <c r="E64" i="20"/>
  <c r="E4" i="20"/>
  <c r="D4" i="20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5" i="18"/>
  <c r="G126" i="18"/>
  <c r="G127" i="18"/>
  <c r="G75" i="18"/>
  <c r="G68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7" i="18"/>
  <c r="G69" i="18"/>
  <c r="G70" i="18"/>
  <c r="G5" i="18"/>
  <c r="G7" i="18"/>
  <c r="G8" i="18"/>
  <c r="G9" i="18"/>
  <c r="G10" i="18"/>
  <c r="G11" i="18"/>
  <c r="G12" i="18"/>
  <c r="G13" i="18"/>
  <c r="G14" i="18"/>
  <c r="G15" i="18"/>
  <c r="G16" i="18"/>
  <c r="D119" i="18"/>
  <c r="D120" i="18"/>
  <c r="D121" i="18"/>
  <c r="D122" i="18"/>
  <c r="D123" i="18"/>
  <c r="D125" i="18"/>
  <c r="D126" i="18"/>
  <c r="D127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81" i="18"/>
  <c r="D82" i="18"/>
  <c r="D83" i="18"/>
  <c r="D84" i="18"/>
  <c r="D85" i="18"/>
  <c r="D86" i="18"/>
  <c r="D87" i="18"/>
  <c r="D88" i="18"/>
  <c r="D89" i="18"/>
  <c r="D90" i="18"/>
  <c r="D92" i="18"/>
  <c r="D76" i="18"/>
  <c r="D77" i="18"/>
  <c r="D78" i="18"/>
  <c r="D79" i="18"/>
  <c r="D80" i="18"/>
  <c r="D75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9" i="18"/>
  <c r="D30" i="18"/>
  <c r="D31" i="18"/>
  <c r="D32" i="18"/>
  <c r="D33" i="18"/>
  <c r="D34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5" i="18"/>
  <c r="D7" i="18"/>
  <c r="D8" i="18"/>
  <c r="D9" i="18"/>
  <c r="D10" i="18"/>
  <c r="C121" i="18"/>
  <c r="C122" i="18"/>
  <c r="C123" i="18"/>
  <c r="C125" i="18"/>
  <c r="C126" i="18"/>
  <c r="C12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88" i="18"/>
  <c r="C89" i="18"/>
  <c r="C90" i="18"/>
  <c r="C92" i="18"/>
  <c r="C93" i="18"/>
  <c r="C94" i="18"/>
  <c r="C95" i="18"/>
  <c r="C81" i="18"/>
  <c r="C82" i="18"/>
  <c r="C83" i="18"/>
  <c r="C84" i="18"/>
  <c r="C85" i="18"/>
  <c r="C86" i="18"/>
  <c r="C87" i="18"/>
  <c r="C76" i="18"/>
  <c r="C77" i="18"/>
  <c r="C78" i="18"/>
  <c r="C79" i="18"/>
  <c r="C80" i="18"/>
  <c r="C75" i="18"/>
  <c r="C67" i="18"/>
  <c r="C68" i="18"/>
  <c r="C69" i="18"/>
  <c r="C70" i="18"/>
  <c r="C62" i="18"/>
  <c r="C63" i="18"/>
  <c r="C64" i="18"/>
  <c r="C65" i="18"/>
  <c r="C53" i="18"/>
  <c r="C54" i="18"/>
  <c r="C55" i="18"/>
  <c r="C56" i="18"/>
  <c r="C57" i="18"/>
  <c r="C58" i="18"/>
  <c r="C59" i="18"/>
  <c r="C60" i="18"/>
  <c r="C61" i="18"/>
  <c r="C44" i="18"/>
  <c r="C45" i="18"/>
  <c r="C46" i="18"/>
  <c r="C47" i="18"/>
  <c r="C48" i="18"/>
  <c r="C49" i="18"/>
  <c r="C50" i="18"/>
  <c r="C51" i="18"/>
  <c r="C52" i="18"/>
  <c r="C36" i="18"/>
  <c r="C37" i="18"/>
  <c r="C38" i="18"/>
  <c r="C39" i="18"/>
  <c r="C40" i="18"/>
  <c r="C41" i="18"/>
  <c r="C42" i="18"/>
  <c r="C43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13" i="18"/>
  <c r="C14" i="18"/>
  <c r="C15" i="18"/>
  <c r="C16" i="18"/>
  <c r="C17" i="18"/>
  <c r="C18" i="18"/>
  <c r="C19" i="18"/>
  <c r="C20" i="18"/>
  <c r="C21" i="18"/>
  <c r="C9" i="18"/>
  <c r="C11" i="18"/>
  <c r="C12" i="18"/>
  <c r="C5" i="18"/>
  <c r="C7" i="18"/>
  <c r="C8" i="18"/>
  <c r="D124" i="18"/>
  <c r="D72" i="19"/>
  <c r="E3" i="19"/>
  <c r="G66" i="18"/>
  <c r="C66" i="18"/>
  <c r="C124" i="18"/>
  <c r="G124" i="18"/>
  <c r="D14" i="21"/>
  <c r="H14" i="20"/>
  <c r="D31" i="22"/>
  <c r="D34" i="22"/>
  <c r="D14" i="20"/>
  <c r="E14" i="21"/>
  <c r="E14" i="20"/>
  <c r="F14" i="21"/>
  <c r="E53" i="20"/>
  <c r="F53" i="21"/>
  <c r="H53" i="20"/>
  <c r="D53" i="21"/>
  <c r="D53" i="20"/>
  <c r="D34" i="20"/>
  <c r="E34" i="21"/>
  <c r="D34" i="21"/>
  <c r="H34" i="20"/>
  <c r="D57" i="21"/>
  <c r="D65" i="21"/>
  <c r="C9" i="22"/>
  <c r="C13" i="22"/>
  <c r="C29" i="22"/>
  <c r="C5" i="22"/>
  <c r="C28" i="22"/>
  <c r="D66" i="21"/>
  <c r="D15" i="22"/>
  <c r="D22" i="22" s="1"/>
  <c r="D30" i="22" s="1"/>
  <c r="D38" i="22" s="1"/>
  <c r="D72" i="16"/>
  <c r="D131" i="16" s="1"/>
  <c r="G6" i="18" l="1"/>
  <c r="C26" i="22"/>
  <c r="C33" i="22"/>
  <c r="C12" i="22"/>
  <c r="C7" i="22"/>
  <c r="C8" i="22"/>
  <c r="C73" i="16"/>
  <c r="H57" i="20"/>
  <c r="E57" i="21"/>
  <c r="F34" i="21"/>
  <c r="J34" i="20"/>
  <c r="I34" i="20"/>
  <c r="E65" i="17"/>
  <c r="K57" i="20"/>
  <c r="G57" i="20"/>
  <c r="H124" i="18"/>
  <c r="H91" i="18"/>
  <c r="G74" i="18"/>
  <c r="C74" i="18"/>
  <c r="D74" i="18"/>
  <c r="D73" i="16"/>
  <c r="H74" i="18"/>
  <c r="H66" i="18"/>
  <c r="C31" i="22"/>
  <c r="G35" i="18"/>
  <c r="C35" i="18"/>
  <c r="C4" i="16"/>
  <c r="C58" i="19" s="1"/>
  <c r="H35" i="18"/>
  <c r="D49" i="19"/>
  <c r="D99" i="19"/>
  <c r="D62" i="19"/>
  <c r="D63" i="19"/>
  <c r="D44" i="19"/>
  <c r="D109" i="19"/>
  <c r="H6" i="18"/>
  <c r="D108" i="19"/>
  <c r="D94" i="19"/>
  <c r="D33" i="22"/>
  <c r="C6" i="18"/>
  <c r="D47" i="19"/>
  <c r="D93" i="19"/>
  <c r="D46" i="19"/>
  <c r="D92" i="19"/>
  <c r="D33" i="19"/>
  <c r="D79" i="19"/>
  <c r="D28" i="19"/>
  <c r="D78" i="19"/>
  <c r="D27" i="19"/>
  <c r="D77" i="19"/>
  <c r="D30" i="19"/>
  <c r="D76" i="19"/>
  <c r="D17" i="19"/>
  <c r="D14" i="19"/>
  <c r="D126" i="19"/>
  <c r="D13" i="19"/>
  <c r="D125" i="19"/>
  <c r="D12" i="19"/>
  <c r="D124" i="19"/>
  <c r="D65" i="19"/>
  <c r="D115" i="19"/>
  <c r="D60" i="19"/>
  <c r="D110" i="19"/>
  <c r="D35" i="19"/>
  <c r="D9" i="19"/>
  <c r="D59" i="19"/>
  <c r="D43" i="19"/>
  <c r="D23" i="19"/>
  <c r="D121" i="19"/>
  <c r="D105" i="19"/>
  <c r="D89" i="19"/>
  <c r="D18" i="22"/>
  <c r="D8" i="19"/>
  <c r="D58" i="19"/>
  <c r="D42" i="19"/>
  <c r="D26" i="19"/>
  <c r="D120" i="19"/>
  <c r="D104" i="19"/>
  <c r="D88" i="19"/>
  <c r="D11" i="19"/>
  <c r="D61" i="19"/>
  <c r="D45" i="19"/>
  <c r="D29" i="19"/>
  <c r="D127" i="19"/>
  <c r="D111" i="19"/>
  <c r="D95" i="19"/>
  <c r="D75" i="19"/>
  <c r="D10" i="19"/>
  <c r="D56" i="19"/>
  <c r="D40" i="19"/>
  <c r="D24" i="19"/>
  <c r="D122" i="19"/>
  <c r="D106" i="19"/>
  <c r="D90" i="19"/>
  <c r="D6" i="22"/>
  <c r="G4" i="18"/>
  <c r="D74" i="19"/>
  <c r="D5" i="19"/>
  <c r="D55" i="19"/>
  <c r="D39" i="19"/>
  <c r="D19" i="19"/>
  <c r="D117" i="19"/>
  <c r="D101" i="19"/>
  <c r="D85" i="19"/>
  <c r="D23" i="22"/>
  <c r="D70" i="19"/>
  <c r="D54" i="19"/>
  <c r="D38" i="19"/>
  <c r="D22" i="19"/>
  <c r="D116" i="19"/>
  <c r="D100" i="19"/>
  <c r="D84" i="19"/>
  <c r="D7" i="19"/>
  <c r="D57" i="19"/>
  <c r="D41" i="19"/>
  <c r="D25" i="19"/>
  <c r="D123" i="19"/>
  <c r="D107" i="19"/>
  <c r="D87" i="19"/>
  <c r="D10" i="22"/>
  <c r="D68" i="19"/>
  <c r="D52" i="19"/>
  <c r="D36" i="19"/>
  <c r="D20" i="19"/>
  <c r="D118" i="19"/>
  <c r="D102" i="19"/>
  <c r="D86" i="19"/>
  <c r="D6" i="19"/>
  <c r="D11" i="22"/>
  <c r="D67" i="19"/>
  <c r="D51" i="19"/>
  <c r="D31" i="19"/>
  <c r="D15" i="19"/>
  <c r="D113" i="19"/>
  <c r="D97" i="19"/>
  <c r="D81" i="19"/>
  <c r="D4" i="19"/>
  <c r="D66" i="19"/>
  <c r="D50" i="19"/>
  <c r="D34" i="19"/>
  <c r="D18" i="19"/>
  <c r="D112" i="19"/>
  <c r="D96" i="19"/>
  <c r="D80" i="19"/>
  <c r="D69" i="19"/>
  <c r="D53" i="19"/>
  <c r="D37" i="19"/>
  <c r="D21" i="19"/>
  <c r="D119" i="19"/>
  <c r="D103" i="19"/>
  <c r="D83" i="19"/>
  <c r="D16" i="22"/>
  <c r="D64" i="19"/>
  <c r="D48" i="19"/>
  <c r="D32" i="19"/>
  <c r="D16" i="19"/>
  <c r="D114" i="19"/>
  <c r="D98" i="19"/>
  <c r="D82" i="19"/>
  <c r="D32" i="22"/>
  <c r="C4" i="18"/>
  <c r="E15" i="22"/>
  <c r="E22" i="22" s="1"/>
  <c r="E30" i="22" s="1"/>
  <c r="E38" i="22" s="1"/>
  <c r="F3" i="22"/>
  <c r="C91" i="18"/>
  <c r="E6" i="18"/>
  <c r="E91" i="18"/>
  <c r="D24" i="22"/>
  <c r="D25" i="22"/>
  <c r="D91" i="19"/>
  <c r="G91" i="18"/>
  <c r="D35" i="18"/>
  <c r="E35" i="18"/>
  <c r="E124" i="18"/>
  <c r="E72" i="19"/>
  <c r="F3" i="19"/>
  <c r="D26" i="22"/>
  <c r="E72" i="16"/>
  <c r="E131" i="16" s="1"/>
  <c r="F3" i="16"/>
  <c r="E74" i="18"/>
  <c r="E66" i="18"/>
  <c r="G57" i="21"/>
  <c r="G65" i="17"/>
  <c r="F34" i="20"/>
  <c r="F57" i="17"/>
  <c r="J57" i="20" s="1"/>
  <c r="D91" i="18"/>
  <c r="E73" i="16"/>
  <c r="I73" i="18" s="1"/>
  <c r="E26" i="22"/>
  <c r="E33" i="22"/>
  <c r="E34" i="22"/>
  <c r="E4" i="16"/>
  <c r="I4" i="18" s="1"/>
  <c r="E31" i="22"/>
  <c r="D6" i="18"/>
  <c r="F15" i="22" l="1"/>
  <c r="F22" i="22" s="1"/>
  <c r="F30" i="22" s="1"/>
  <c r="F38" i="22" s="1"/>
  <c r="G3" i="22"/>
  <c r="G15" i="22" s="1"/>
  <c r="G22" i="22" s="1"/>
  <c r="G30" i="22" s="1"/>
  <c r="G38" i="22" s="1"/>
  <c r="D9" i="22"/>
  <c r="D13" i="22"/>
  <c r="D12" i="22"/>
  <c r="D29" i="22"/>
  <c r="F72" i="16"/>
  <c r="F131" i="16" s="1"/>
  <c r="G3" i="16"/>
  <c r="G72" i="16" s="1"/>
  <c r="G131" i="16" s="1"/>
  <c r="G73" i="18"/>
  <c r="C73" i="19"/>
  <c r="C29" i="19"/>
  <c r="C23" i="19"/>
  <c r="C116" i="19"/>
  <c r="C106" i="19"/>
  <c r="C10" i="19"/>
  <c r="E66" i="17"/>
  <c r="E65" i="21"/>
  <c r="H65" i="20"/>
  <c r="D65" i="20"/>
  <c r="K65" i="20"/>
  <c r="G65" i="20"/>
  <c r="D8" i="22"/>
  <c r="I57" i="20"/>
  <c r="C73" i="18"/>
  <c r="D73" i="19"/>
  <c r="H73" i="18"/>
  <c r="D128" i="16"/>
  <c r="C122" i="19"/>
  <c r="C75" i="19"/>
  <c r="C26" i="19"/>
  <c r="C66" i="19"/>
  <c r="C10" i="22"/>
  <c r="C105" i="19"/>
  <c r="C9" i="19"/>
  <c r="C24" i="19"/>
  <c r="C111" i="19"/>
  <c r="C11" i="19"/>
  <c r="C42" i="19"/>
  <c r="C59" i="19"/>
  <c r="C61" i="19"/>
  <c r="C32" i="22"/>
  <c r="C121" i="19"/>
  <c r="C24" i="22"/>
  <c r="C56" i="19"/>
  <c r="C127" i="19"/>
  <c r="C84" i="19"/>
  <c r="C12" i="19"/>
  <c r="C89" i="19"/>
  <c r="C43" i="19"/>
  <c r="C90" i="19"/>
  <c r="C40" i="19"/>
  <c r="C95" i="19"/>
  <c r="C45" i="19"/>
  <c r="C100" i="19"/>
  <c r="C11" i="22"/>
  <c r="C128" i="16"/>
  <c r="C16" i="22"/>
  <c r="C93" i="19"/>
  <c r="C113" i="19"/>
  <c r="C19" i="19"/>
  <c r="C47" i="19"/>
  <c r="C67" i="19"/>
  <c r="C78" i="19"/>
  <c r="C98" i="19"/>
  <c r="C118" i="19"/>
  <c r="C28" i="19"/>
  <c r="C48" i="19"/>
  <c r="C68" i="19"/>
  <c r="C79" i="19"/>
  <c r="C103" i="19"/>
  <c r="C123" i="19"/>
  <c r="C33" i="19"/>
  <c r="C53" i="19"/>
  <c r="C7" i="19"/>
  <c r="C88" i="19"/>
  <c r="C108" i="19"/>
  <c r="C22" i="19"/>
  <c r="C46" i="19"/>
  <c r="C70" i="19"/>
  <c r="C124" i="19"/>
  <c r="C101" i="19"/>
  <c r="C55" i="19"/>
  <c r="C86" i="19"/>
  <c r="C36" i="19"/>
  <c r="C60" i="19"/>
  <c r="C115" i="19"/>
  <c r="C21" i="19"/>
  <c r="C65" i="19"/>
  <c r="C96" i="19"/>
  <c r="C34" i="19"/>
  <c r="C35" i="19"/>
  <c r="C74" i="19"/>
  <c r="C25" i="22"/>
  <c r="C109" i="19"/>
  <c r="C39" i="19"/>
  <c r="C63" i="19"/>
  <c r="C94" i="19"/>
  <c r="C20" i="19"/>
  <c r="C64" i="19"/>
  <c r="C18" i="22"/>
  <c r="C25" i="19"/>
  <c r="C104" i="19"/>
  <c r="C4" i="22"/>
  <c r="C6" i="19"/>
  <c r="C91" i="19"/>
  <c r="C77" i="19"/>
  <c r="C97" i="19"/>
  <c r="C117" i="19"/>
  <c r="C27" i="19"/>
  <c r="C51" i="19"/>
  <c r="C5" i="19"/>
  <c r="C82" i="19"/>
  <c r="C102" i="19"/>
  <c r="C126" i="19"/>
  <c r="C32" i="19"/>
  <c r="C52" i="19"/>
  <c r="C14" i="19"/>
  <c r="C83" i="19"/>
  <c r="C107" i="19"/>
  <c r="C17" i="19"/>
  <c r="C37" i="19"/>
  <c r="C57" i="19"/>
  <c r="C6" i="22"/>
  <c r="C92" i="19"/>
  <c r="C112" i="19"/>
  <c r="C30" i="19"/>
  <c r="C50" i="19"/>
  <c r="C8" i="19"/>
  <c r="C81" i="19"/>
  <c r="C125" i="19"/>
  <c r="C31" i="19"/>
  <c r="C13" i="19"/>
  <c r="C110" i="19"/>
  <c r="C16" i="19"/>
  <c r="C23" i="22"/>
  <c r="C87" i="19"/>
  <c r="C41" i="19"/>
  <c r="C76" i="19"/>
  <c r="C120" i="19"/>
  <c r="C54" i="19"/>
  <c r="C85" i="19"/>
  <c r="C15" i="19"/>
  <c r="C4" i="19"/>
  <c r="C114" i="19"/>
  <c r="C44" i="19"/>
  <c r="C99" i="19"/>
  <c r="C119" i="19"/>
  <c r="C49" i="19"/>
  <c r="C69" i="19"/>
  <c r="C80" i="19"/>
  <c r="C18" i="19"/>
  <c r="C38" i="19"/>
  <c r="C62" i="19"/>
  <c r="H4" i="18"/>
  <c r="F72" i="19"/>
  <c r="G3" i="19"/>
  <c r="G72" i="19" s="1"/>
  <c r="D73" i="18"/>
  <c r="E73" i="18"/>
  <c r="D4" i="18"/>
  <c r="E4" i="18"/>
  <c r="F9" i="22"/>
  <c r="F13" i="22"/>
  <c r="G65" i="21"/>
  <c r="G66" i="17"/>
  <c r="F29" i="22"/>
  <c r="F12" i="22"/>
  <c r="F8" i="22"/>
  <c r="F57" i="20"/>
  <c r="F65" i="17"/>
  <c r="J65" i="20" s="1"/>
  <c r="E57" i="20"/>
  <c r="F57" i="21"/>
  <c r="E121" i="19"/>
  <c r="E92" i="19"/>
  <c r="E98" i="19"/>
  <c r="E60" i="19"/>
  <c r="E119" i="19"/>
  <c r="E87" i="19"/>
  <c r="E96" i="19"/>
  <c r="E23" i="22"/>
  <c r="E70" i="19"/>
  <c r="E53" i="19"/>
  <c r="E41" i="19"/>
  <c r="E62" i="19"/>
  <c r="E94" i="19"/>
  <c r="E95" i="19"/>
  <c r="E93" i="19"/>
  <c r="E11" i="22"/>
  <c r="E68" i="19"/>
  <c r="E117" i="19"/>
  <c r="E74" i="19"/>
  <c r="E106" i="19"/>
  <c r="E18" i="22"/>
  <c r="E57" i="19"/>
  <c r="E89" i="19"/>
  <c r="E126" i="19"/>
  <c r="E45" i="19"/>
  <c r="E47" i="19"/>
  <c r="E65" i="19"/>
  <c r="E122" i="19"/>
  <c r="E15" i="19"/>
  <c r="E123" i="19"/>
  <c r="E124" i="19"/>
  <c r="E59" i="19"/>
  <c r="E91" i="19"/>
  <c r="E50" i="19"/>
  <c r="E48" i="19"/>
  <c r="E67" i="19"/>
  <c r="E120" i="19"/>
  <c r="E16" i="22"/>
  <c r="E20" i="19"/>
  <c r="E108" i="19"/>
  <c r="E12" i="19"/>
  <c r="E43" i="19"/>
  <c r="E110" i="19"/>
  <c r="E10" i="19"/>
  <c r="E127" i="19"/>
  <c r="E18" i="19"/>
  <c r="E125" i="19"/>
  <c r="E16" i="19"/>
  <c r="E115" i="19"/>
  <c r="E113" i="19"/>
  <c r="E8" i="19"/>
  <c r="E6" i="19"/>
  <c r="E24" i="22"/>
  <c r="E56" i="19"/>
  <c r="E51" i="19"/>
  <c r="E49" i="19"/>
  <c r="E107" i="19"/>
  <c r="E7" i="19"/>
  <c r="E46" i="19"/>
  <c r="E105" i="19"/>
  <c r="E9" i="19"/>
  <c r="E44" i="19"/>
  <c r="E75" i="19"/>
  <c r="E11" i="19"/>
  <c r="E4" i="19"/>
  <c r="E13" i="19"/>
  <c r="E14" i="19"/>
  <c r="E116" i="19"/>
  <c r="E118" i="19"/>
  <c r="E69" i="19"/>
  <c r="E5" i="19"/>
  <c r="E6" i="22"/>
  <c r="E100" i="19"/>
  <c r="E97" i="19"/>
  <c r="E52" i="19"/>
  <c r="E29" i="19"/>
  <c r="E80" i="19"/>
  <c r="E34" i="19"/>
  <c r="E77" i="19"/>
  <c r="E27" i="19"/>
  <c r="E82" i="19"/>
  <c r="E32" i="19"/>
  <c r="E33" i="19"/>
  <c r="E38" i="19"/>
  <c r="E31" i="19"/>
  <c r="E36" i="19"/>
  <c r="E83" i="19"/>
  <c r="E88" i="19"/>
  <c r="E85" i="19"/>
  <c r="E90" i="19"/>
  <c r="E32" i="22"/>
  <c r="E26" i="19"/>
  <c r="E24" i="19"/>
  <c r="E58" i="19"/>
  <c r="E99" i="19"/>
  <c r="E55" i="19"/>
  <c r="E54" i="19"/>
  <c r="E25" i="19"/>
  <c r="E76" i="19"/>
  <c r="E30" i="19"/>
  <c r="E10" i="22"/>
  <c r="E23" i="19"/>
  <c r="E78" i="19"/>
  <c r="E28" i="19"/>
  <c r="E111" i="19"/>
  <c r="E61" i="19"/>
  <c r="E112" i="19"/>
  <c r="E66" i="19"/>
  <c r="E109" i="19"/>
  <c r="E63" i="19"/>
  <c r="E114" i="19"/>
  <c r="E64" i="19"/>
  <c r="E79" i="19"/>
  <c r="E84" i="19"/>
  <c r="E81" i="19"/>
  <c r="E86" i="19"/>
  <c r="E35" i="19"/>
  <c r="E37" i="19"/>
  <c r="E42" i="19"/>
  <c r="E39" i="19"/>
  <c r="E40" i="19"/>
  <c r="E21" i="19"/>
  <c r="E19" i="19"/>
  <c r="E17" i="19"/>
  <c r="E102" i="19"/>
  <c r="E22" i="19"/>
  <c r="E104" i="19"/>
  <c r="E103" i="19"/>
  <c r="E73" i="19"/>
  <c r="E101" i="19"/>
  <c r="E128" i="16"/>
  <c r="E25" i="22"/>
  <c r="D5" i="22" l="1"/>
  <c r="D4" i="22"/>
  <c r="D7" i="22"/>
  <c r="K66" i="20"/>
  <c r="G66" i="20"/>
  <c r="I65" i="20"/>
  <c r="H66" i="20"/>
  <c r="D66" i="20"/>
  <c r="E66" i="21"/>
  <c r="D27" i="22"/>
  <c r="D28" i="22"/>
  <c r="F5" i="22"/>
  <c r="F27" i="22"/>
  <c r="F7" i="22"/>
  <c r="F4" i="22"/>
  <c r="F28" i="22"/>
  <c r="G66" i="21"/>
  <c r="F65" i="20"/>
  <c r="F66" i="17"/>
  <c r="J66" i="20" s="1"/>
  <c r="E13" i="22"/>
  <c r="F65" i="21"/>
  <c r="E9" i="22"/>
  <c r="E65" i="20"/>
  <c r="E29" i="22"/>
  <c r="E8" i="22"/>
  <c r="E12" i="22"/>
  <c r="I66" i="20" l="1"/>
  <c r="F66" i="20"/>
  <c r="E27" i="22"/>
  <c r="F66" i="21"/>
  <c r="E5" i="22"/>
  <c r="E66" i="20"/>
  <c r="E7" i="22"/>
  <c r="E28" i="22"/>
  <c r="E4" i="22"/>
</calcChain>
</file>

<file path=xl/sharedStrings.xml><?xml version="1.0" encoding="utf-8"?>
<sst xmlns="http://schemas.openxmlformats.org/spreadsheetml/2006/main" count="1187" uniqueCount="306">
  <si>
    <t>č.ř.</t>
  </si>
  <si>
    <t>Tržby za prodej zboží</t>
  </si>
  <si>
    <t>OBCHODNÍ MARŽE</t>
  </si>
  <si>
    <t>Výkony</t>
  </si>
  <si>
    <t>Výkonová spotřeba</t>
  </si>
  <si>
    <t>PŘIDANÁ HODNOTA</t>
  </si>
  <si>
    <t>Osobní náklady</t>
  </si>
  <si>
    <t>Daně a poplatky</t>
  </si>
  <si>
    <t>Převod provoz. nákladů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</si>
  <si>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</si>
  <si>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</si>
  <si>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</si>
  <si>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</si>
  <si>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</si>
  <si>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</si>
  <si>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Mimořádné výnosy</t>
  </si>
  <si>
    <t>Mimořádné náklady</t>
  </si>
  <si>
    <t>Daň z příjmů z mimořádné činnosti</t>
  </si>
  <si>
    <t>AKTIVA CELKEM</t>
  </si>
  <si>
    <t>POHLEDÁVKY ZA UPSANÝ VLASTNÍ KAPITÁL</t>
  </si>
  <si>
    <t>B.I.</t>
  </si>
  <si>
    <t>Dlouhodobý nehmotný majetek</t>
  </si>
  <si>
    <t xml:space="preserve">   Zřizovací výdaje</t>
  </si>
  <si>
    <t xml:space="preserve">   Software</t>
  </si>
  <si>
    <t xml:space="preserve">   Ocenitelná práva</t>
  </si>
  <si>
    <t xml:space="preserve">   Jiný dlouhodobý nehmotný majetek</t>
  </si>
  <si>
    <t xml:space="preserve">   Nedokončený dlouh.  nehmotný majetek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</si>
  <si>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</si>
  <si>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</si>
  <si>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</si>
  <si>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</si>
  <si>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Pěstitelské celky trvalých porostů</t>
  </si>
  <si>
    <t xml:space="preserve">   Základní stádo a tažná zvířata</t>
  </si>
  <si>
    <t xml:space="preserve">   Nedokončený dlouh.  hmotný majetek</t>
  </si>
  <si>
    <t xml:space="preserve">   Poskytnuté zálohy na DHM</t>
  </si>
  <si>
    <t>B.III.</t>
  </si>
  <si>
    <t>Dlouhodobý finanční majetek</t>
  </si>
  <si>
    <t>OBĚŽNÁ AKTIVA</t>
  </si>
  <si>
    <t>C.I.</t>
  </si>
  <si>
    <t>Zásoby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</si>
  <si>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</si>
  <si>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</si>
  <si>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</si>
  <si>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</si>
  <si>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</si>
  <si>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</si>
  <si>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</si>
  <si>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</si>
  <si>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Jiné pohledávky</t>
  </si>
  <si>
    <t>C.III.</t>
  </si>
  <si>
    <t>Krátkodobé pohledávky</t>
  </si>
  <si>
    <t xml:space="preserve">   Stát - daňové pohledávky</t>
  </si>
  <si>
    <t>C.IV.</t>
  </si>
  <si>
    <t>Finanční majetek</t>
  </si>
  <si>
    <t xml:space="preserve">   Peníze</t>
  </si>
  <si>
    <t xml:space="preserve">   Účty v bankách</t>
  </si>
  <si>
    <t xml:space="preserve">   Krátkodobý finanční majetek</t>
  </si>
  <si>
    <t>OSTATNÍ AKTIVA - přechodné účty aktiv</t>
  </si>
  <si>
    <t>D.I.</t>
  </si>
  <si>
    <t>Časové rozlišení</t>
  </si>
  <si>
    <t xml:space="preserve">   Náklady příštích období</t>
  </si>
  <si>
    <t xml:space="preserve">   Příjmy příštích období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</si>
  <si>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</si>
  <si>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</si>
  <si>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</si>
  <si>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</si>
  <si>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</si>
  <si>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>A.II.</t>
  </si>
  <si>
    <t>Kapitálové fondy</t>
  </si>
  <si>
    <t xml:space="preserve">   Emisní ážio</t>
  </si>
  <si>
    <t xml:space="preserve">   Ostatní kapitálové fondy</t>
  </si>
  <si>
    <t>A.III.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</si>
  <si>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</si>
  <si>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</si>
  <si>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</si>
  <si>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</si>
  <si>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</si>
  <si>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</si>
  <si>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</si>
  <si>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CIZÍ ZDROJE</t>
  </si>
  <si>
    <t>Rezervy</t>
  </si>
  <si>
    <t xml:space="preserve">   Ostatní rezervy</t>
  </si>
  <si>
    <t>Dlouhodobé závazky</t>
  </si>
  <si>
    <t>Krátkodobé závazky</t>
  </si>
  <si>
    <t xml:space="preserve">   Stát - daňové závazky a dotace</t>
  </si>
  <si>
    <t xml:space="preserve">   Odložený daňový závazek</t>
  </si>
  <si>
    <t xml:space="preserve">   Jiné závazky</t>
  </si>
  <si>
    <t>B.IV.</t>
  </si>
  <si>
    <t>Bankovní úvěry a výpomoci</t>
  </si>
  <si>
    <t xml:space="preserve">   Bankovní úvěry dlouhodobé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</si>
  <si>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</si>
  <si>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</si>
  <si>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</si>
  <si>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</si>
  <si>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>Ukazatele rentability (výnosnosti)</t>
  </si>
  <si>
    <t xml:space="preserve">   Rentabilita tržeb   (EBIT/T)</t>
  </si>
  <si>
    <t>Ukazatele aktivity (doby obratu)</t>
  </si>
  <si>
    <t>Doba splatnosti krátk. závazků   (KZ / (T/360))</t>
  </si>
  <si>
    <t>Ukazatele dlouhodobé finanční rovnováhy (zadluženosti)</t>
  </si>
  <si>
    <t>Úrokové krytí I.    (EBIT / úroky)</t>
  </si>
  <si>
    <t>Úrokové krytí II.   ((EBIT+odpisy) / úroky)</t>
  </si>
  <si>
    <t>Cash Flow / ((Cizí zdroje-Rezervy)/360)</t>
  </si>
  <si>
    <t>Ukazatele platební schopnosti (likvidity)</t>
  </si>
  <si>
    <t>Peněžní likvidita   (FM / KD)</t>
  </si>
  <si>
    <t>Ukazatele produktivity práce</t>
  </si>
  <si>
    <t>Osobní náklady ku přidané hodnotě</t>
  </si>
  <si>
    <t>Rentabilita z vlastních fin. zdrojů   (CF / VK)</t>
  </si>
  <si>
    <t>ROCE - Rentabilita kapitálu   (EBIT / (VK+Dl.K))</t>
  </si>
  <si>
    <t>Debt Equity Ratio   (CZ / VK)</t>
  </si>
  <si>
    <t>ROA - Rentabilita celk. aktiv   (EBIT / AKT)</t>
  </si>
  <si>
    <t xml:space="preserve">   Obrat celk. aktiv   (T/AKT)</t>
  </si>
  <si>
    <t>Doba obratu aktiv   (AKT / (T/360))</t>
  </si>
  <si>
    <t>Obrat aktiv   (T / AKT)</t>
  </si>
  <si>
    <t>Equity Ratio   (VK / AKT)</t>
  </si>
  <si>
    <t>Debt Ratio I.    (CZ / AKT)</t>
  </si>
  <si>
    <t>Debt Ratio II.   ((CZ+OP) / AKT)</t>
  </si>
  <si>
    <t>ROE - Rentabilita vl.kapitálu  (ČZ / VK)</t>
  </si>
  <si>
    <t xml:space="preserve">   Rentabilita tržeb   (ČZ/T)</t>
  </si>
  <si>
    <t>Doba inkasa pohledávek   (POHL / (T/360))</t>
  </si>
  <si>
    <t>Náklady vynaložené na prodané zboží</t>
  </si>
  <si>
    <t>Tržby za prodej vlastních výrobků a služeb</t>
  </si>
  <si>
    <t>Aktivace</t>
  </si>
  <si>
    <t>Spotřeba materiálu a energie</t>
  </si>
  <si>
    <t>Služby</t>
  </si>
  <si>
    <t>Mzdové náklady</t>
  </si>
  <si>
    <t>Odměny členům orgánů spol. a družstva</t>
  </si>
  <si>
    <t>Sociální náklady</t>
  </si>
  <si>
    <t>Odpisy dl. nehmot. a hmotného majetku</t>
  </si>
  <si>
    <t>Tržby z prodeje dl. majetku a materiálu</t>
  </si>
  <si>
    <t>Zůstatková cena prod. dl.majetku a materiálu</t>
  </si>
  <si>
    <t>Ostatní provozní výnosy</t>
  </si>
  <si>
    <t>Ostatní provozní náklady</t>
  </si>
  <si>
    <t>Převod provozních výnosů</t>
  </si>
  <si>
    <t>PROVOZNÍ VÝSLEDEK HOSPODAŘENÍ</t>
  </si>
  <si>
    <t>Tržby z prodeje cenných papírů a podílů</t>
  </si>
  <si>
    <t>Prodané cenné papíry a podíly</t>
  </si>
  <si>
    <t>Výnosy z dl. finančního majetku</t>
  </si>
  <si>
    <t>Výnosy z ostatních dl. CP a podílů</t>
  </si>
  <si>
    <t>Výnosy z ostatního dl. finančního majetku</t>
  </si>
  <si>
    <t>Náklady z finančního majetku</t>
  </si>
  <si>
    <t>FINANČNÍ VÝSLEDEK HOSPODAŘENÍ</t>
  </si>
  <si>
    <t>Daň z příjmů za běžnou činnost</t>
  </si>
  <si>
    <t>splatná</t>
  </si>
  <si>
    <t>odložená</t>
  </si>
  <si>
    <t>MIMOŘÁDNÝ VÝSLEDEK HOSPODAŘENÍ</t>
  </si>
  <si>
    <t xml:space="preserve">Výsledek hospodaření za účetní období </t>
  </si>
  <si>
    <t xml:space="preserve">Výsledek hospodaření před zdaněním </t>
  </si>
  <si>
    <t>Pracovní kapitál, Working Capital   (OAKT - KD)</t>
  </si>
  <si>
    <t>Pracovní kapitál na aktiva   ((OAKT-KD) / AKT)</t>
  </si>
  <si>
    <t>Výnosy z přecenění  CP a derivátů</t>
  </si>
  <si>
    <t>Náklady z přecenění CP derivátů</t>
  </si>
  <si>
    <t>I.</t>
  </si>
  <si>
    <t xml:space="preserve">A. </t>
  </si>
  <si>
    <t xml:space="preserve">II. </t>
  </si>
  <si>
    <t xml:space="preserve">B. </t>
  </si>
  <si>
    <t>C.</t>
  </si>
  <si>
    <t>D.</t>
  </si>
  <si>
    <t>E.</t>
  </si>
  <si>
    <t>III.</t>
  </si>
  <si>
    <t>F.</t>
  </si>
  <si>
    <t>IV.</t>
  </si>
  <si>
    <t>G.</t>
  </si>
  <si>
    <t>V.</t>
  </si>
  <si>
    <t xml:space="preserve">H. </t>
  </si>
  <si>
    <t>VI.</t>
  </si>
  <si>
    <t>VII.</t>
  </si>
  <si>
    <t>J.</t>
  </si>
  <si>
    <t xml:space="preserve"> * </t>
  </si>
  <si>
    <t>VIII.</t>
  </si>
  <si>
    <t>IX.</t>
  </si>
  <si>
    <t>XI.</t>
  </si>
  <si>
    <t>L.</t>
  </si>
  <si>
    <t>XIII.</t>
  </si>
  <si>
    <t>M.</t>
  </si>
  <si>
    <t>N.</t>
  </si>
  <si>
    <t>O.</t>
  </si>
  <si>
    <t>S.</t>
  </si>
  <si>
    <t>+</t>
  </si>
  <si>
    <t>1.</t>
  </si>
  <si>
    <t>2.</t>
  </si>
  <si>
    <t>3.</t>
  </si>
  <si>
    <t>4.</t>
  </si>
  <si>
    <t>K.</t>
  </si>
  <si>
    <t>X.</t>
  </si>
  <si>
    <t>XII.</t>
  </si>
  <si>
    <t>P.</t>
  </si>
  <si>
    <t>*</t>
  </si>
  <si>
    <t>Q.</t>
  </si>
  <si>
    <t>**</t>
  </si>
  <si>
    <t>R.</t>
  </si>
  <si>
    <t>T.</t>
  </si>
  <si>
    <t>***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</si>
  <si>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</si>
  <si>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</si>
  <si>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</si>
  <si>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</si>
  <si>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</si>
  <si>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</si>
  <si>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</si>
  <si>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</si>
  <si>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</si>
  <si>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A.</t>
  </si>
  <si>
    <t>B.</t>
  </si>
  <si>
    <t>DLOUHODOBÝ MAJETEK</t>
  </si>
  <si>
    <t xml:space="preserve">   Nehmotné výsledky výzkumu a vývoje</t>
  </si>
  <si>
    <t xml:space="preserve">   Goodwill</t>
  </si>
  <si>
    <t>5.</t>
  </si>
  <si>
    <t>6.</t>
  </si>
  <si>
    <t>7.</t>
  </si>
  <si>
    <t>8.</t>
  </si>
  <si>
    <t xml:space="preserve">   Stavby</t>
  </si>
  <si>
    <t xml:space="preserve">   Samostatné movité věci a soubory mov. věcí</t>
  </si>
  <si>
    <t xml:space="preserve">   Oceňovací rozdíl k nabytému majetku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</si>
  <si>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</si>
  <si>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</si>
  <si>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</si>
  <si>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</si>
  <si>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</si>
  <si>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</si>
  <si>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</si>
  <si>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</si>
  <si>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 xml:space="preserve">   Pohledávky za ovládanými a řízenými osobami</t>
  </si>
  <si>
    <t xml:space="preserve">   Pohledávky za účetními jednotkami pod podstatným vlivem</t>
  </si>
  <si>
    <t xml:space="preserve">   Pohledávky za společníky, členy družstva a za účastníky sdružení</t>
  </si>
  <si>
    <t xml:space="preserve">   Dohadné účty aktivní</t>
  </si>
  <si>
    <t>Odložená daňová pohledávka</t>
  </si>
  <si>
    <t xml:space="preserve">   Pohledávky z obchodních vztahů</t>
  </si>
  <si>
    <t xml:space="preserve">   Sociální zabezpečení a zdravotní pojištění</t>
  </si>
  <si>
    <t xml:space="preserve">   Ostatní poskytnuté zálohy</t>
  </si>
  <si>
    <t>9.</t>
  </si>
  <si>
    <t xml:space="preserve">   Pořizovaný krátkodobý majetek</t>
  </si>
  <si>
    <t xml:space="preserve">   Komplexní náklady příštích období</t>
  </si>
  <si>
    <t xml:space="preserve">   Vlastní akcie a vlastní obchodní podíly (-)</t>
  </si>
  <si>
    <t xml:space="preserve">   Změny vlastního kapitálu</t>
  </si>
  <si>
    <t xml:space="preserve">   Oceňovací rozdíly z přecenění majetku a závazků</t>
  </si>
  <si>
    <t xml:space="preserve">   Oceňovací rozdíly z přecenění při přeměnách</t>
  </si>
  <si>
    <t>Rezervní fondy a ostatní fondy ze zisku</t>
  </si>
  <si>
    <t>Výsledek hospodaření běžného učetního období (+/-)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</si>
  <si>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</si>
  <si>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</si>
  <si>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</si>
  <si>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Závazky z obchodních vztahů</t>
  </si>
  <si>
    <t xml:space="preserve">   Závazky k ovládanými a řízenými osobami</t>
  </si>
  <si>
    <t xml:space="preserve">   Závazky k účetními jednotkami pod podstatným vlivem</t>
  </si>
  <si>
    <t xml:space="preserve">   Závazky k společníky, členy družstva a za účastníky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</si>
  <si>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</si>
  <si>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</si>
  <si>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</si>
  <si>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</si>
  <si>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>10.</t>
  </si>
  <si>
    <t xml:space="preserve">   Krátkodobé bankovní úvěry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</si>
  <si>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</si>
  <si>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</si>
  <si>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</si>
  <si>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ke společníkům, členům družstva a k účastníkům sdružení</t>
  </si>
  <si>
    <t xml:space="preserve">    Závazky k zaměstnancům</t>
  </si>
  <si>
    <t xml:space="preserve">   Závazky ze sociálního zabezpečení a zdravotního pojištění</t>
  </si>
  <si>
    <t>11.</t>
  </si>
  <si>
    <t>Změna stavu zásob vlastní výroby</t>
  </si>
  <si>
    <t>Náklady na sociální zabezpečení a zdravotní pojištění</t>
  </si>
  <si>
    <t>Zůstatková cena prodaného dlouhodobého majetku</t>
  </si>
  <si>
    <t>Prodaný materiál</t>
  </si>
  <si>
    <t>Změna stavu rezerv a opravných položek v provozní</t>
  </si>
  <si>
    <t>oblasti a komplexních nákladů přístích období</t>
  </si>
  <si>
    <t>Výnosy z podílů v ovládaných a řízených osobách a v účetních</t>
  </si>
  <si>
    <t>jednotkách pod podtstným vlivem</t>
  </si>
  <si>
    <t>Změna stavu rezerv a opravných položek ve finanční oblasti</t>
  </si>
  <si>
    <t>VÝSLEDEK HOSPODAŘENÍ ZA BĚŽNOU ČINNOST</t>
  </si>
  <si>
    <t>Převod podílu na výsledku hospodaření společníkům</t>
  </si>
  <si>
    <t>Tržby z prodeje dlouhodobého majetku</t>
  </si>
  <si>
    <t>Tržby z prodeje materiálu</t>
  </si>
  <si>
    <t>Výnosy z krátkodobého finančního majetku</t>
  </si>
  <si>
    <t xml:space="preserve">   Jiný dlouhodobý hmotný majetek</t>
  </si>
  <si>
    <t xml:space="preserve">   </t>
  </si>
  <si>
    <t xml:space="preserve">   Pohledávky za úč. jednotkami pod podstatným vlivem</t>
  </si>
  <si>
    <t xml:space="preserve">   Pohl. za společníky, členy družstva a za účastníky sdružení</t>
  </si>
  <si>
    <t xml:space="preserve">   Závazky k účetním jednotkám pod podstatným vlivem</t>
  </si>
  <si>
    <t xml:space="preserve">   Závazky ke společ., člen. družstva a k účastníkům sdružení</t>
  </si>
  <si>
    <t>Mzdová náročnost tržeb</t>
  </si>
  <si>
    <t>Obrat zásob   (T / zásoby)</t>
  </si>
  <si>
    <t>Ukazatel kapitalizace   (DM / Dl.K)</t>
  </si>
  <si>
    <t xml:space="preserve">   Finanční páka  (AKT/VK)</t>
  </si>
  <si>
    <t>Doba obratu zásob   (ZÁS. / (T/360))</t>
  </si>
  <si>
    <t>Kontrola: Aktiva = Pasiva?</t>
  </si>
  <si>
    <t>absolutní změna (v tis. Kč)</t>
  </si>
  <si>
    <t xml:space="preserve"> % podíl na bilanční sumě</t>
  </si>
  <si>
    <t>V E R T I K Á L N Í  A N A L Ý Z A  V Ý S L E D O V K Y</t>
  </si>
  <si>
    <t>Běžná likvidita   (OAKT / KD)</t>
  </si>
  <si>
    <t>Rychlá likvidita   ((KrP+FM) / KD)</t>
  </si>
  <si>
    <t>2015/2014</t>
  </si>
  <si>
    <t>Obrat</t>
  </si>
  <si>
    <t xml:space="preserve">   Nehmotnaé výsledky výzkumu a vývoje</t>
  </si>
  <si>
    <t>ROZVAHA (tis. Kč)</t>
  </si>
  <si>
    <t>VÝSLEDOVKA (tis. Kč)</t>
  </si>
  <si>
    <t>VERTIKÁLNÍ ANALÝZA ROZVAHY</t>
  </si>
  <si>
    <t xml:space="preserve">HORIZONTÁLNÍ ANALÝZA ROZVAHY </t>
  </si>
  <si>
    <t>HORIZONTÁLNÍ ANALÝZA VÝSLEDOVKY</t>
  </si>
  <si>
    <t>POMĚROVÁ ANALÝZA</t>
  </si>
  <si>
    <t>2016/2015</t>
  </si>
  <si>
    <t>2014/2013</t>
  </si>
  <si>
    <t>relativní změna (v %)</t>
  </si>
  <si>
    <t>ROS - Rentabilita tržeb   (ČZ / T)</t>
  </si>
  <si>
    <t>Ukazatele aktivity</t>
  </si>
  <si>
    <t>ARES CZ s.r.o.</t>
  </si>
  <si>
    <t>2014/2014</t>
  </si>
  <si>
    <t>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</si>
</sst>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</font>
    <font>
      <sz val="9"/>
      <color indexed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</font>
    <font>
      <sz val="8"/>
      <name val="Arial CE"/>
      <charset val="238"/>
    </font>
    <font>
      <b/>
      <sz val="9"/>
      <name val="Arial"/>
      <family val="2"/>
    </font>
    <font>
      <sz val="9"/>
      <color indexed="8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b/>
      <sz val="9"/>
      <color indexed="8"/>
      <name val="Arial CE"/>
      <charset val="238"/>
    </font>
    <font>
      <b/>
      <sz val="10"/>
      <color indexed="61"/>
      <name val="Arial CE"/>
      <charset val="238"/>
    </font>
    <font>
      <b/>
      <sz val="9"/>
      <color indexed="63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sz val="9"/>
      <color indexed="10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Arial CE"/>
      <charset val="238"/>
    </font>
    <font>
      <i/>
      <sz val="9"/>
      <color theme="1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charset val="238"/>
    </font>
    <font>
      <b/>
      <sz val="9"/>
      <name val="Arial CE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0" fillId="0" borderId="0"/>
    <xf numFmtId="0" fontId="25" fillId="0" borderId="0"/>
    <xf numFmtId="0" fontId="21" fillId="0" borderId="0" applyAlignment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7">
    <xf numFmtId="0" fontId="0" fillId="0" borderId="0" xfId="0"/>
    <xf numFmtId="0" fontId="4" fillId="0" borderId="0" xfId="1" applyFont="1"/>
    <xf numFmtId="0" fontId="4" fillId="0" borderId="0" xfId="1" applyFont="1" applyBorder="1"/>
    <xf numFmtId="3" fontId="6" fillId="0" borderId="1" xfId="1" applyNumberFormat="1" applyFont="1" applyBorder="1"/>
    <xf numFmtId="0" fontId="6" fillId="0" borderId="0" xfId="1" applyFont="1"/>
    <xf numFmtId="0" fontId="7" fillId="0" borderId="2" xfId="1" applyFont="1" applyBorder="1" applyAlignment="1" applyProtection="1">
      <alignment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3" fontId="6" fillId="0" borderId="0" xfId="1" applyNumberFormat="1" applyFont="1"/>
    <xf numFmtId="3" fontId="6" fillId="0" borderId="0" xfId="1" applyNumberFormat="1" applyFont="1" applyBorder="1"/>
    <xf numFmtId="49" fontId="4" fillId="0" borderId="3" xfId="1" applyNumberFormat="1" applyFont="1" applyBorder="1" applyAlignment="1" applyProtection="1">
      <alignment horizontal="center" vertical="center"/>
      <protection hidden="1"/>
    </xf>
    <xf numFmtId="0" fontId="8" fillId="2" borderId="1" xfId="1" applyFont="1" applyFill="1" applyBorder="1"/>
    <xf numFmtId="0" fontId="0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5" xfId="1" applyFont="1" applyBorder="1"/>
    <xf numFmtId="3" fontId="9" fillId="0" borderId="1" xfId="1" applyNumberFormat="1" applyFont="1" applyBorder="1"/>
    <xf numFmtId="0" fontId="1" fillId="0" borderId="0" xfId="1" applyFont="1"/>
    <xf numFmtId="10" fontId="4" fillId="0" borderId="3" xfId="1" applyNumberFormat="1" applyFont="1" applyBorder="1"/>
    <xf numFmtId="10" fontId="4" fillId="0" borderId="3" xfId="5" applyNumberFormat="1" applyFont="1" applyBorder="1"/>
    <xf numFmtId="4" fontId="4" fillId="0" borderId="3" xfId="1" applyNumberFormat="1" applyFont="1" applyBorder="1"/>
    <xf numFmtId="2" fontId="4" fillId="0" borderId="3" xfId="1" applyNumberFormat="1" applyFont="1" applyBorder="1"/>
    <xf numFmtId="3" fontId="9" fillId="0" borderId="6" xfId="1" applyNumberFormat="1" applyFont="1" applyBorder="1"/>
    <xf numFmtId="0" fontId="14" fillId="2" borderId="1" xfId="1" applyFont="1" applyFill="1" applyBorder="1"/>
    <xf numFmtId="164" fontId="6" fillId="0" borderId="7" xfId="5" applyNumberFormat="1" applyFont="1" applyBorder="1"/>
    <xf numFmtId="164" fontId="9" fillId="0" borderId="7" xfId="5" applyNumberFormat="1" applyFont="1" applyBorder="1"/>
    <xf numFmtId="3" fontId="6" fillId="0" borderId="3" xfId="1" applyNumberFormat="1" applyFont="1" applyBorder="1" applyProtection="1">
      <protection locked="0"/>
    </xf>
    <xf numFmtId="3" fontId="6" fillId="0" borderId="7" xfId="1" applyNumberFormat="1" applyFont="1" applyBorder="1" applyProtection="1">
      <protection locked="0"/>
    </xf>
    <xf numFmtId="3" fontId="9" fillId="0" borderId="3" xfId="1" applyNumberFormat="1" applyFont="1" applyBorder="1" applyProtection="1"/>
    <xf numFmtId="3" fontId="6" fillId="0" borderId="3" xfId="1" applyNumberFormat="1" applyFont="1" applyBorder="1" applyProtection="1"/>
    <xf numFmtId="0" fontId="17" fillId="2" borderId="6" xfId="1" applyFont="1" applyFill="1" applyBorder="1"/>
    <xf numFmtId="0" fontId="17" fillId="2" borderId="1" xfId="1" applyFont="1" applyFill="1" applyBorder="1"/>
    <xf numFmtId="49" fontId="9" fillId="0" borderId="3" xfId="1" applyNumberFormat="1" applyFont="1" applyBorder="1" applyAlignment="1" applyProtection="1">
      <alignment horizontal="center" vertical="center"/>
      <protection hidden="1"/>
    </xf>
    <xf numFmtId="0" fontId="9" fillId="0" borderId="3" xfId="1" applyFont="1" applyBorder="1" applyAlignment="1" applyProtection="1">
      <alignment horizontal="center" vertical="center"/>
      <protection hidden="1"/>
    </xf>
    <xf numFmtId="49" fontId="6" fillId="0" borderId="3" xfId="1" applyNumberFormat="1" applyFont="1" applyBorder="1" applyAlignment="1" applyProtection="1">
      <alignment horizontal="center" vertical="center"/>
      <protection hidden="1"/>
    </xf>
    <xf numFmtId="0" fontId="6" fillId="0" borderId="0" xfId="1" applyFont="1" applyBorder="1"/>
    <xf numFmtId="49" fontId="6" fillId="0" borderId="7" xfId="1" applyNumberFormat="1" applyFont="1" applyBorder="1" applyAlignment="1" applyProtection="1">
      <alignment horizontal="center" vertical="center"/>
      <protection hidden="1"/>
    </xf>
    <xf numFmtId="0" fontId="10" fillId="0" borderId="4" xfId="1" applyFont="1" applyBorder="1"/>
    <xf numFmtId="0" fontId="19" fillId="2" borderId="3" xfId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6" fillId="0" borderId="0" xfId="1" applyFont="1" applyFill="1" applyBorder="1"/>
    <xf numFmtId="4" fontId="26" fillId="0" borderId="0" xfId="2" applyNumberFormat="1" applyFont="1" applyFill="1" applyBorder="1"/>
    <xf numFmtId="4" fontId="27" fillId="0" borderId="0" xfId="2" applyNumberFormat="1" applyFont="1" applyFill="1" applyBorder="1"/>
    <xf numFmtId="4" fontId="28" fillId="0" borderId="0" xfId="2" applyNumberFormat="1" applyFont="1" applyFill="1" applyBorder="1"/>
    <xf numFmtId="4" fontId="0" fillId="0" borderId="0" xfId="2" applyNumberFormat="1" applyFont="1" applyFill="1" applyBorder="1"/>
    <xf numFmtId="3" fontId="6" fillId="0" borderId="0" xfId="1" applyNumberFormat="1" applyFont="1" applyFill="1" applyBorder="1" applyProtection="1">
      <protection locked="0"/>
    </xf>
    <xf numFmtId="3" fontId="9" fillId="0" borderId="0" xfId="1" applyNumberFormat="1" applyFont="1" applyFill="1" applyBorder="1"/>
    <xf numFmtId="3" fontId="9" fillId="4" borderId="3" xfId="1" applyNumberFormat="1" applyFont="1" applyFill="1" applyBorder="1"/>
    <xf numFmtId="3" fontId="6" fillId="4" borderId="4" xfId="1" applyNumberFormat="1" applyFont="1" applyFill="1" applyBorder="1" applyProtection="1">
      <protection locked="0"/>
    </xf>
    <xf numFmtId="3" fontId="6" fillId="4" borderId="3" xfId="1" applyNumberFormat="1" applyFont="1" applyFill="1" applyBorder="1" applyProtection="1">
      <protection locked="0"/>
    </xf>
    <xf numFmtId="3" fontId="6" fillId="4" borderId="5" xfId="1" applyNumberFormat="1" applyFont="1" applyFill="1" applyBorder="1" applyProtection="1">
      <protection locked="0"/>
    </xf>
    <xf numFmtId="3" fontId="6" fillId="4" borderId="9" xfId="1" applyNumberFormat="1" applyFont="1" applyFill="1" applyBorder="1" applyProtection="1">
      <protection locked="0"/>
    </xf>
    <xf numFmtId="3" fontId="9" fillId="5" borderId="12" xfId="1" applyNumberFormat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/>
    <xf numFmtId="3" fontId="6" fillId="7" borderId="4" xfId="1" applyNumberFormat="1" applyFont="1" applyFill="1" applyBorder="1" applyProtection="1">
      <protection locked="0"/>
    </xf>
    <xf numFmtId="3" fontId="6" fillId="7" borderId="3" xfId="1" applyNumberFormat="1" applyFont="1" applyFill="1" applyBorder="1" applyProtection="1">
      <protection locked="0"/>
    </xf>
    <xf numFmtId="3" fontId="9" fillId="7" borderId="3" xfId="1" applyNumberFormat="1" applyFont="1" applyFill="1" applyBorder="1"/>
    <xf numFmtId="3" fontId="6" fillId="7" borderId="5" xfId="1" applyNumberFormat="1" applyFont="1" applyFill="1" applyBorder="1" applyProtection="1">
      <protection locked="0"/>
    </xf>
    <xf numFmtId="3" fontId="6" fillId="7" borderId="9" xfId="1" applyNumberFormat="1" applyFont="1" applyFill="1" applyBorder="1" applyProtection="1">
      <protection locked="0"/>
    </xf>
    <xf numFmtId="4" fontId="6" fillId="4" borderId="15" xfId="2" applyNumberFormat="1" applyFont="1" applyFill="1" applyBorder="1"/>
    <xf numFmtId="4" fontId="6" fillId="4" borderId="16" xfId="2" applyNumberFormat="1" applyFont="1" applyFill="1" applyBorder="1"/>
    <xf numFmtId="0" fontId="6" fillId="4" borderId="17" xfId="0" applyFont="1" applyFill="1" applyBorder="1"/>
    <xf numFmtId="4" fontId="31" fillId="7" borderId="15" xfId="2" applyNumberFormat="1" applyFont="1" applyFill="1" applyBorder="1"/>
    <xf numFmtId="4" fontId="31" fillId="7" borderId="16" xfId="2" applyNumberFormat="1" applyFont="1" applyFill="1" applyBorder="1"/>
    <xf numFmtId="4" fontId="6" fillId="7" borderId="15" xfId="2" applyNumberFormat="1" applyFont="1" applyFill="1" applyBorder="1"/>
    <xf numFmtId="4" fontId="6" fillId="7" borderId="16" xfId="2" applyNumberFormat="1" applyFont="1" applyFill="1" applyBorder="1"/>
    <xf numFmtId="4" fontId="6" fillId="7" borderId="18" xfId="2" applyNumberFormat="1" applyFont="1" applyFill="1" applyBorder="1"/>
    <xf numFmtId="0" fontId="6" fillId="7" borderId="19" xfId="0" applyFont="1" applyFill="1" applyBorder="1"/>
    <xf numFmtId="0" fontId="6" fillId="7" borderId="3" xfId="0" applyFont="1" applyFill="1" applyBorder="1"/>
    <xf numFmtId="0" fontId="6" fillId="7" borderId="17" xfId="0" applyFont="1" applyFill="1" applyBorder="1"/>
    <xf numFmtId="0" fontId="9" fillId="9" borderId="20" xfId="1" applyFont="1" applyFill="1" applyBorder="1" applyAlignment="1" applyProtection="1">
      <alignment horizontal="left" vertical="center"/>
      <protection hidden="1"/>
    </xf>
    <xf numFmtId="3" fontId="9" fillId="9" borderId="3" xfId="1" applyNumberFormat="1" applyFont="1" applyFill="1" applyBorder="1"/>
    <xf numFmtId="3" fontId="6" fillId="9" borderId="21" xfId="1" applyNumberFormat="1" applyFont="1" applyFill="1" applyBorder="1" applyProtection="1">
      <protection locked="0"/>
    </xf>
    <xf numFmtId="3" fontId="6" fillId="9" borderId="7" xfId="1" applyNumberFormat="1" applyFont="1" applyFill="1" applyBorder="1" applyProtection="1">
      <protection locked="0"/>
    </xf>
    <xf numFmtId="0" fontId="6" fillId="8" borderId="11" xfId="1" applyFont="1" applyFill="1" applyBorder="1" applyAlignment="1" applyProtection="1">
      <alignment horizontal="center" vertical="center"/>
      <protection hidden="1"/>
    </xf>
    <xf numFmtId="0" fontId="9" fillId="6" borderId="21" xfId="1" applyFont="1" applyFill="1" applyBorder="1" applyAlignment="1" applyProtection="1">
      <alignment horizontal="left" vertical="center"/>
      <protection hidden="1"/>
    </xf>
    <xf numFmtId="0" fontId="9" fillId="7" borderId="4" xfId="1" applyFont="1" applyFill="1" applyBorder="1" applyAlignment="1" applyProtection="1">
      <alignment horizontal="left" vertical="center"/>
      <protection hidden="1"/>
    </xf>
    <xf numFmtId="0" fontId="6" fillId="7" borderId="4" xfId="1" applyFont="1" applyFill="1" applyBorder="1" applyAlignment="1" applyProtection="1">
      <alignment horizontal="right" vertical="center"/>
      <protection hidden="1"/>
    </xf>
    <xf numFmtId="0" fontId="6" fillId="7" borderId="4" xfId="1" applyFont="1" applyFill="1" applyBorder="1" applyAlignment="1" applyProtection="1">
      <alignment horizontal="left" vertical="center"/>
      <protection hidden="1"/>
    </xf>
    <xf numFmtId="0" fontId="9" fillId="6" borderId="4" xfId="1" applyFont="1" applyFill="1" applyBorder="1" applyAlignment="1" applyProtection="1">
      <alignment horizontal="left" vertical="center"/>
      <protection hidden="1"/>
    </xf>
    <xf numFmtId="0" fontId="6" fillId="7" borderId="5" xfId="1" applyFont="1" applyFill="1" applyBorder="1" applyAlignment="1" applyProtection="1">
      <alignment horizontal="right" vertical="center"/>
      <protection hidden="1"/>
    </xf>
    <xf numFmtId="0" fontId="9" fillId="8" borderId="22" xfId="1" applyFont="1" applyFill="1" applyBorder="1" applyAlignment="1" applyProtection="1">
      <alignment vertical="center"/>
      <protection hidden="1"/>
    </xf>
    <xf numFmtId="0" fontId="9" fillId="6" borderId="23" xfId="1" applyFont="1" applyFill="1" applyBorder="1" applyAlignment="1" applyProtection="1">
      <alignment vertical="center"/>
      <protection hidden="1"/>
    </xf>
    <xf numFmtId="0" fontId="9" fillId="7" borderId="2" xfId="1" applyFont="1" applyFill="1" applyBorder="1" applyAlignment="1" applyProtection="1">
      <alignment vertical="center"/>
      <protection hidden="1"/>
    </xf>
    <xf numFmtId="0" fontId="6" fillId="7" borderId="2" xfId="1" applyFont="1" applyFill="1" applyBorder="1" applyAlignment="1" applyProtection="1">
      <alignment vertical="center"/>
      <protection hidden="1"/>
    </xf>
    <xf numFmtId="0" fontId="9" fillId="6" borderId="2" xfId="1" applyFont="1" applyFill="1" applyBorder="1" applyAlignment="1" applyProtection="1">
      <alignment vertical="center"/>
      <protection hidden="1"/>
    </xf>
    <xf numFmtId="0" fontId="6" fillId="7" borderId="24" xfId="1" applyFont="1" applyFill="1" applyBorder="1" applyAlignment="1" applyProtection="1">
      <alignment vertical="center"/>
      <protection hidden="1"/>
    </xf>
    <xf numFmtId="0" fontId="6" fillId="7" borderId="25" xfId="1" applyFont="1" applyFill="1" applyBorder="1" applyAlignment="1" applyProtection="1">
      <alignment vertical="center"/>
      <protection hidden="1"/>
    </xf>
    <xf numFmtId="0" fontId="6" fillId="7" borderId="26" xfId="1" applyFont="1" applyFill="1" applyBorder="1" applyAlignment="1" applyProtection="1">
      <alignment vertical="center"/>
      <protection hidden="1"/>
    </xf>
    <xf numFmtId="0" fontId="6" fillId="7" borderId="4" xfId="0" applyFont="1" applyFill="1" applyBorder="1"/>
    <xf numFmtId="1" fontId="9" fillId="10" borderId="27" xfId="1" applyNumberFormat="1" applyFont="1" applyFill="1" applyBorder="1" applyAlignment="1">
      <alignment horizontal="center"/>
    </xf>
    <xf numFmtId="1" fontId="9" fillId="10" borderId="28" xfId="1" applyNumberFormat="1" applyFont="1" applyFill="1" applyBorder="1" applyAlignment="1">
      <alignment horizontal="center"/>
    </xf>
    <xf numFmtId="0" fontId="9" fillId="9" borderId="4" xfId="1" applyFont="1" applyFill="1" applyBorder="1" applyAlignment="1" applyProtection="1">
      <alignment horizontal="left" vertical="center"/>
      <protection hidden="1"/>
    </xf>
    <xf numFmtId="0" fontId="9" fillId="4" borderId="4" xfId="1" applyFont="1" applyFill="1" applyBorder="1" applyAlignment="1" applyProtection="1">
      <alignment horizontal="left" vertical="center"/>
      <protection hidden="1"/>
    </xf>
    <xf numFmtId="0" fontId="6" fillId="4" borderId="4" xfId="1" applyFont="1" applyFill="1" applyBorder="1" applyAlignment="1" applyProtection="1">
      <alignment horizontal="right" vertical="center"/>
      <protection hidden="1"/>
    </xf>
    <xf numFmtId="16" fontId="6" fillId="4" borderId="4" xfId="1" applyNumberFormat="1" applyFont="1" applyFill="1" applyBorder="1" applyAlignment="1" applyProtection="1">
      <alignment horizontal="right" vertical="center"/>
      <protection hidden="1"/>
    </xf>
    <xf numFmtId="0" fontId="6" fillId="4" borderId="5" xfId="1" applyFont="1" applyFill="1" applyBorder="1" applyAlignment="1" applyProtection="1">
      <alignment horizontal="right" vertical="center"/>
      <protection hidden="1"/>
    </xf>
    <xf numFmtId="0" fontId="22" fillId="5" borderId="21" xfId="1" applyFont="1" applyFill="1" applyBorder="1" applyAlignment="1" applyProtection="1">
      <alignment horizontal="center" vertical="center"/>
      <protection hidden="1"/>
    </xf>
    <xf numFmtId="0" fontId="9" fillId="5" borderId="23" xfId="1" applyFont="1" applyFill="1" applyBorder="1" applyAlignment="1" applyProtection="1">
      <alignment vertical="center"/>
      <protection hidden="1"/>
    </xf>
    <xf numFmtId="0" fontId="9" fillId="9" borderId="23" xfId="1" applyFont="1" applyFill="1" applyBorder="1" applyAlignment="1" applyProtection="1">
      <alignment vertical="center"/>
      <protection hidden="1"/>
    </xf>
    <xf numFmtId="0" fontId="9" fillId="9" borderId="2" xfId="1" applyFont="1" applyFill="1" applyBorder="1" applyAlignment="1" applyProtection="1">
      <alignment vertical="center"/>
      <protection hidden="1"/>
    </xf>
    <xf numFmtId="0" fontId="9" fillId="4" borderId="2" xfId="1" applyFont="1" applyFill="1" applyBorder="1" applyAlignment="1" applyProtection="1">
      <alignment vertical="center"/>
      <protection hidden="1"/>
    </xf>
    <xf numFmtId="0" fontId="6" fillId="4" borderId="2" xfId="1" applyFont="1" applyFill="1" applyBorder="1" applyAlignment="1" applyProtection="1">
      <alignment vertical="center"/>
      <protection hidden="1"/>
    </xf>
    <xf numFmtId="0" fontId="6" fillId="4" borderId="24" xfId="1" applyFont="1" applyFill="1" applyBorder="1" applyAlignment="1" applyProtection="1">
      <alignment vertical="center"/>
      <protection hidden="1"/>
    </xf>
    <xf numFmtId="0" fontId="6" fillId="4" borderId="26" xfId="1" applyFont="1" applyFill="1" applyBorder="1" applyAlignment="1" applyProtection="1">
      <alignment vertical="center"/>
      <protection hidden="1"/>
    </xf>
    <xf numFmtId="0" fontId="6" fillId="10" borderId="29" xfId="1" applyFont="1" applyFill="1" applyBorder="1" applyAlignment="1" applyProtection="1">
      <alignment horizontal="right" vertical="center"/>
      <protection hidden="1"/>
    </xf>
    <xf numFmtId="3" fontId="6" fillId="10" borderId="27" xfId="1" applyNumberFormat="1" applyFont="1" applyFill="1" applyBorder="1" applyAlignment="1">
      <alignment horizontal="center"/>
    </xf>
    <xf numFmtId="0" fontId="3" fillId="10" borderId="29" xfId="1" applyFont="1" applyFill="1" applyBorder="1" applyAlignment="1">
      <alignment vertical="center"/>
    </xf>
    <xf numFmtId="1" fontId="3" fillId="10" borderId="27" xfId="1" applyNumberFormat="1" applyFont="1" applyFill="1" applyBorder="1" applyAlignment="1">
      <alignment horizontal="center"/>
    </xf>
    <xf numFmtId="1" fontId="3" fillId="10" borderId="28" xfId="1" applyNumberFormat="1" applyFont="1" applyFill="1" applyBorder="1" applyAlignment="1">
      <alignment horizontal="center"/>
    </xf>
    <xf numFmtId="3" fontId="6" fillId="0" borderId="0" xfId="1" applyNumberFormat="1" applyFont="1" applyBorder="1" applyProtection="1">
      <protection locked="0"/>
    </xf>
    <xf numFmtId="3" fontId="6" fillId="0" borderId="28" xfId="1" applyNumberFormat="1" applyFont="1" applyBorder="1" applyProtection="1">
      <protection locked="0"/>
    </xf>
    <xf numFmtId="3" fontId="6" fillId="0" borderId="27" xfId="1" applyNumberFormat="1" applyFont="1" applyBorder="1" applyProtection="1">
      <protection locked="0"/>
    </xf>
    <xf numFmtId="3" fontId="6" fillId="0" borderId="30" xfId="1" applyNumberFormat="1" applyFont="1" applyBorder="1" applyProtection="1">
      <protection locked="0"/>
    </xf>
    <xf numFmtId="0" fontId="9" fillId="10" borderId="31" xfId="1" applyFont="1" applyFill="1" applyBorder="1" applyAlignment="1" applyProtection="1">
      <alignment horizontal="center" vertical="center"/>
      <protection hidden="1"/>
    </xf>
    <xf numFmtId="0" fontId="9" fillId="10" borderId="31" xfId="1" applyFont="1" applyFill="1" applyBorder="1" applyAlignment="1" applyProtection="1">
      <alignment horizontal="center" vertical="center"/>
    </xf>
    <xf numFmtId="0" fontId="6" fillId="2" borderId="6" xfId="1" applyFont="1" applyFill="1" applyBorder="1"/>
    <xf numFmtId="0" fontId="9" fillId="2" borderId="1" xfId="1" applyFont="1" applyFill="1" applyBorder="1"/>
    <xf numFmtId="0" fontId="9" fillId="2" borderId="3" xfId="1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/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21" xfId="1" applyFont="1" applyBorder="1"/>
    <xf numFmtId="0" fontId="6" fillId="0" borderId="4" xfId="1" applyFont="1" applyBorder="1"/>
    <xf numFmtId="49" fontId="6" fillId="0" borderId="4" xfId="1" applyNumberFormat="1" applyFont="1" applyBorder="1" applyAlignment="1">
      <alignment horizontal="center"/>
    </xf>
    <xf numFmtId="4" fontId="6" fillId="3" borderId="16" xfId="2" applyNumberFormat="1" applyFont="1" applyFill="1" applyBorder="1"/>
    <xf numFmtId="0" fontId="9" fillId="0" borderId="4" xfId="1" applyFont="1" applyBorder="1"/>
    <xf numFmtId="0" fontId="6" fillId="0" borderId="4" xfId="1" applyFont="1" applyBorder="1" applyAlignment="1">
      <alignment horizontal="right"/>
    </xf>
    <xf numFmtId="0" fontId="6" fillId="0" borderId="5" xfId="1" applyFont="1" applyBorder="1"/>
    <xf numFmtId="0" fontId="9" fillId="11" borderId="1" xfId="1" applyFont="1" applyFill="1" applyBorder="1"/>
    <xf numFmtId="49" fontId="9" fillId="11" borderId="3" xfId="1" applyNumberFormat="1" applyFont="1" applyFill="1" applyBorder="1" applyAlignment="1" applyProtection="1">
      <alignment horizontal="center" vertical="center"/>
      <protection hidden="1"/>
    </xf>
    <xf numFmtId="4" fontId="6" fillId="11" borderId="16" xfId="2" applyNumberFormat="1" applyFont="1" applyFill="1" applyBorder="1"/>
    <xf numFmtId="0" fontId="9" fillId="11" borderId="3" xfId="1" applyFont="1" applyFill="1" applyBorder="1" applyAlignment="1" applyProtection="1">
      <alignment horizontal="center" vertical="center"/>
      <protection hidden="1"/>
    </xf>
    <xf numFmtId="4" fontId="9" fillId="11" borderId="16" xfId="2" applyNumberFormat="1" applyFont="1" applyFill="1" applyBorder="1"/>
    <xf numFmtId="49" fontId="9" fillId="11" borderId="1" xfId="1" applyNumberFormat="1" applyFont="1" applyFill="1" applyBorder="1" applyAlignment="1">
      <alignment wrapText="1"/>
    </xf>
    <xf numFmtId="0" fontId="9" fillId="11" borderId="1" xfId="1" applyFont="1" applyFill="1" applyBorder="1" applyAlignment="1">
      <alignment wrapText="1"/>
    </xf>
    <xf numFmtId="3" fontId="9" fillId="11" borderId="3" xfId="1" applyNumberFormat="1" applyFont="1" applyFill="1" applyBorder="1" applyProtection="1"/>
    <xf numFmtId="0" fontId="9" fillId="11" borderId="32" xfId="1" applyFont="1" applyFill="1" applyBorder="1"/>
    <xf numFmtId="0" fontId="9" fillId="11" borderId="9" xfId="1" applyFont="1" applyFill="1" applyBorder="1" applyAlignment="1" applyProtection="1">
      <alignment horizontal="center" vertical="center"/>
      <protection hidden="1"/>
    </xf>
    <xf numFmtId="4" fontId="9" fillId="11" borderId="33" xfId="2" applyNumberFormat="1" applyFont="1" applyFill="1" applyBorder="1"/>
    <xf numFmtId="1" fontId="9" fillId="10" borderId="35" xfId="1" applyNumberFormat="1" applyFont="1" applyFill="1" applyBorder="1" applyAlignment="1">
      <alignment horizontal="center"/>
    </xf>
    <xf numFmtId="1" fontId="9" fillId="10" borderId="31" xfId="1" applyNumberFormat="1" applyFont="1" applyFill="1" applyBorder="1" applyAlignment="1">
      <alignment horizontal="center"/>
    </xf>
    <xf numFmtId="164" fontId="6" fillId="0" borderId="21" xfId="5" applyNumberFormat="1" applyFont="1" applyBorder="1"/>
    <xf numFmtId="0" fontId="4" fillId="5" borderId="36" xfId="1" applyFont="1" applyFill="1" applyBorder="1" applyAlignment="1" applyProtection="1">
      <alignment horizontal="center" vertical="center"/>
      <protection hidden="1"/>
    </xf>
    <xf numFmtId="0" fontId="3" fillId="5" borderId="23" xfId="1" applyFont="1" applyFill="1" applyBorder="1" applyAlignment="1" applyProtection="1">
      <alignment vertical="center"/>
      <protection hidden="1"/>
    </xf>
    <xf numFmtId="164" fontId="3" fillId="5" borderId="21" xfId="5" applyNumberFormat="1" applyFont="1" applyFill="1" applyBorder="1" applyAlignment="1" applyProtection="1">
      <alignment vertical="center"/>
      <protection hidden="1"/>
    </xf>
    <xf numFmtId="164" fontId="3" fillId="5" borderId="7" xfId="5" applyNumberFormat="1" applyFont="1" applyFill="1" applyBorder="1" applyAlignment="1" applyProtection="1">
      <alignment vertical="center"/>
      <protection hidden="1"/>
    </xf>
    <xf numFmtId="0" fontId="3" fillId="6" borderId="23" xfId="1" applyFont="1" applyFill="1" applyBorder="1" applyAlignment="1" applyProtection="1">
      <alignment vertical="center"/>
      <protection hidden="1"/>
    </xf>
    <xf numFmtId="0" fontId="3" fillId="4" borderId="2" xfId="1" applyFont="1" applyFill="1" applyBorder="1" applyAlignment="1" applyProtection="1">
      <alignment vertical="center"/>
      <protection hidden="1"/>
    </xf>
    <xf numFmtId="164" fontId="9" fillId="4" borderId="4" xfId="5" applyNumberFormat="1" applyFont="1" applyFill="1" applyBorder="1"/>
    <xf numFmtId="164" fontId="9" fillId="4" borderId="3" xfId="5" applyNumberFormat="1" applyFont="1" applyFill="1" applyBorder="1"/>
    <xf numFmtId="0" fontId="9" fillId="4" borderId="37" xfId="1" applyFont="1" applyFill="1" applyBorder="1" applyAlignment="1" applyProtection="1">
      <alignment horizontal="left" vertical="center"/>
      <protection hidden="1"/>
    </xf>
    <xf numFmtId="0" fontId="12" fillId="4" borderId="38" xfId="1" applyFont="1" applyFill="1" applyBorder="1" applyAlignment="1" applyProtection="1">
      <alignment horizontal="right" vertical="center"/>
      <protection hidden="1"/>
    </xf>
    <xf numFmtId="164" fontId="6" fillId="4" borderId="4" xfId="5" applyNumberFormat="1" applyFont="1" applyFill="1" applyBorder="1"/>
    <xf numFmtId="164" fontId="6" fillId="4" borderId="3" xfId="5" applyNumberFormat="1" applyFont="1" applyFill="1" applyBorder="1"/>
    <xf numFmtId="0" fontId="12" fillId="4" borderId="36" xfId="1" applyFont="1" applyFill="1" applyBorder="1" applyAlignment="1" applyProtection="1">
      <alignment horizontal="right" vertical="center"/>
      <protection hidden="1"/>
    </xf>
    <xf numFmtId="16" fontId="12" fillId="4" borderId="36" xfId="1" applyNumberFormat="1" applyFont="1" applyFill="1" applyBorder="1" applyAlignment="1" applyProtection="1">
      <alignment horizontal="right" vertical="center"/>
      <protection hidden="1"/>
    </xf>
    <xf numFmtId="164" fontId="6" fillId="4" borderId="5" xfId="5" applyNumberFormat="1" applyFont="1" applyFill="1" applyBorder="1"/>
    <xf numFmtId="164" fontId="6" fillId="4" borderId="9" xfId="5" applyNumberFormat="1" applyFont="1" applyFill="1" applyBorder="1"/>
    <xf numFmtId="0" fontId="3" fillId="6" borderId="2" xfId="1" applyFont="1" applyFill="1" applyBorder="1" applyAlignment="1" applyProtection="1">
      <alignment vertical="center"/>
      <protection hidden="1"/>
    </xf>
    <xf numFmtId="164" fontId="9" fillId="6" borderId="3" xfId="5" applyNumberFormat="1" applyFont="1" applyFill="1" applyBorder="1"/>
    <xf numFmtId="0" fontId="9" fillId="9" borderId="36" xfId="1" applyFont="1" applyFill="1" applyBorder="1" applyAlignment="1" applyProtection="1">
      <alignment horizontal="left" vertical="center"/>
      <protection hidden="1"/>
    </xf>
    <xf numFmtId="0" fontId="3" fillId="9" borderId="23" xfId="1" applyFont="1" applyFill="1" applyBorder="1" applyAlignment="1" applyProtection="1">
      <alignment vertical="center"/>
      <protection hidden="1"/>
    </xf>
    <xf numFmtId="164" fontId="6" fillId="9" borderId="21" xfId="5" applyNumberFormat="1" applyFont="1" applyFill="1" applyBorder="1"/>
    <xf numFmtId="164" fontId="6" fillId="9" borderId="7" xfId="5" applyNumberFormat="1" applyFont="1" applyFill="1" applyBorder="1"/>
    <xf numFmtId="0" fontId="3" fillId="9" borderId="20" xfId="1" applyFont="1" applyFill="1" applyBorder="1" applyAlignment="1" applyProtection="1">
      <alignment horizontal="left" vertical="center"/>
      <protection hidden="1"/>
    </xf>
    <xf numFmtId="0" fontId="3" fillId="9" borderId="2" xfId="1" applyFont="1" applyFill="1" applyBorder="1" applyAlignment="1" applyProtection="1">
      <alignment vertical="center"/>
      <protection hidden="1"/>
    </xf>
    <xf numFmtId="164" fontId="9" fillId="9" borderId="4" xfId="5" applyNumberFormat="1" applyFont="1" applyFill="1" applyBorder="1"/>
    <xf numFmtId="164" fontId="9" fillId="9" borderId="3" xfId="5" applyNumberFormat="1" applyFont="1" applyFill="1" applyBorder="1"/>
    <xf numFmtId="0" fontId="2" fillId="0" borderId="0" xfId="1" applyFont="1" applyFill="1" applyBorder="1" applyAlignment="1" applyProtection="1">
      <alignment vertical="center"/>
      <protection hidden="1"/>
    </xf>
    <xf numFmtId="9" fontId="6" fillId="0" borderId="0" xfId="5" applyFont="1" applyFill="1" applyBorder="1"/>
    <xf numFmtId="164" fontId="9" fillId="6" borderId="7" xfId="5" applyNumberFormat="1" applyFont="1" applyFill="1" applyBorder="1"/>
    <xf numFmtId="0" fontId="5" fillId="0" borderId="0" xfId="1" applyFont="1" applyFill="1" applyBorder="1" applyAlignment="1" applyProtection="1">
      <alignment horizontal="right" vertical="center"/>
      <protection hidden="1"/>
    </xf>
    <xf numFmtId="0" fontId="4" fillId="8" borderId="11" xfId="1" applyFont="1" applyFill="1" applyBorder="1" applyAlignment="1" applyProtection="1">
      <alignment horizontal="center" vertical="center"/>
      <protection hidden="1"/>
    </xf>
    <xf numFmtId="164" fontId="3" fillId="8" borderId="12" xfId="5" applyNumberFormat="1" applyFont="1" applyFill="1" applyBorder="1" applyAlignment="1" applyProtection="1">
      <alignment vertical="center"/>
      <protection hidden="1"/>
    </xf>
    <xf numFmtId="0" fontId="3" fillId="6" borderId="21" xfId="1" applyFont="1" applyFill="1" applyBorder="1" applyAlignment="1" applyProtection="1">
      <alignment horizontal="left" vertical="center"/>
      <protection hidden="1"/>
    </xf>
    <xf numFmtId="0" fontId="3" fillId="6" borderId="4" xfId="1" applyFont="1" applyFill="1" applyBorder="1" applyAlignment="1" applyProtection="1">
      <alignment horizontal="left" vertical="center"/>
      <protection hidden="1"/>
    </xf>
    <xf numFmtId="0" fontId="11" fillId="7" borderId="39" xfId="1" applyFont="1" applyFill="1" applyBorder="1" applyAlignment="1" applyProtection="1">
      <alignment horizontal="left" vertical="center"/>
      <protection hidden="1"/>
    </xf>
    <xf numFmtId="164" fontId="9" fillId="7" borderId="3" xfId="5" applyNumberFormat="1" applyFont="1" applyFill="1" applyBorder="1"/>
    <xf numFmtId="0" fontId="5" fillId="7" borderId="39" xfId="1" applyFont="1" applyFill="1" applyBorder="1" applyAlignment="1" applyProtection="1">
      <alignment horizontal="right" vertical="center"/>
      <protection hidden="1"/>
    </xf>
    <xf numFmtId="164" fontId="6" fillId="7" borderId="3" xfId="5" applyNumberFormat="1" applyFont="1" applyFill="1" applyBorder="1"/>
    <xf numFmtId="0" fontId="5" fillId="7" borderId="40" xfId="1" applyFont="1" applyFill="1" applyBorder="1" applyAlignment="1" applyProtection="1">
      <alignment horizontal="right" vertical="center"/>
      <protection hidden="1"/>
    </xf>
    <xf numFmtId="164" fontId="6" fillId="7" borderId="9" xfId="5" applyNumberFormat="1" applyFont="1" applyFill="1" applyBorder="1"/>
    <xf numFmtId="0" fontId="2" fillId="7" borderId="14" xfId="1" applyFont="1" applyFill="1" applyBorder="1" applyAlignment="1" applyProtection="1">
      <alignment vertical="center"/>
      <protection hidden="1"/>
    </xf>
    <xf numFmtId="0" fontId="5" fillId="7" borderId="21" xfId="1" applyFont="1" applyFill="1" applyBorder="1" applyAlignment="1" applyProtection="1">
      <alignment horizontal="right" vertical="center"/>
      <protection hidden="1"/>
    </xf>
    <xf numFmtId="0" fontId="2" fillId="7" borderId="39" xfId="1" applyFont="1" applyFill="1" applyBorder="1" applyAlignment="1" applyProtection="1">
      <alignment horizontal="left" vertical="center"/>
      <protection hidden="1"/>
    </xf>
    <xf numFmtId="0" fontId="6" fillId="4" borderId="38" xfId="1" applyFont="1" applyFill="1" applyBorder="1" applyAlignment="1" applyProtection="1">
      <alignment horizontal="right" vertical="center"/>
      <protection hidden="1"/>
    </xf>
    <xf numFmtId="0" fontId="6" fillId="4" borderId="36" xfId="1" applyFont="1" applyFill="1" applyBorder="1" applyAlignment="1" applyProtection="1">
      <alignment horizontal="right" vertical="center"/>
      <protection hidden="1"/>
    </xf>
    <xf numFmtId="16" fontId="6" fillId="4" borderId="36" xfId="1" applyNumberFormat="1" applyFont="1" applyFill="1" applyBorder="1" applyAlignment="1" applyProtection="1">
      <alignment horizontal="right" vertical="center"/>
      <protection hidden="1"/>
    </xf>
    <xf numFmtId="0" fontId="6" fillId="4" borderId="37" xfId="1" applyFont="1" applyFill="1" applyBorder="1" applyAlignment="1" applyProtection="1">
      <alignment horizontal="right" vertical="center"/>
      <protection hidden="1"/>
    </xf>
    <xf numFmtId="0" fontId="7" fillId="10" borderId="41" xfId="1" applyFont="1" applyFill="1" applyBorder="1" applyAlignment="1" applyProtection="1">
      <alignment horizontal="left" vertical="center"/>
      <protection hidden="1"/>
    </xf>
    <xf numFmtId="0" fontId="7" fillId="10" borderId="42" xfId="1" applyFont="1" applyFill="1" applyBorder="1" applyAlignment="1" applyProtection="1">
      <alignment vertical="center"/>
      <protection hidden="1"/>
    </xf>
    <xf numFmtId="3" fontId="6" fillId="10" borderId="42" xfId="1" applyNumberFormat="1" applyFont="1" applyFill="1" applyBorder="1"/>
    <xf numFmtId="3" fontId="3" fillId="7" borderId="6" xfId="5" applyNumberFormat="1" applyFont="1" applyFill="1" applyBorder="1" applyAlignment="1" applyProtection="1">
      <alignment vertical="center"/>
      <protection hidden="1"/>
    </xf>
    <xf numFmtId="0" fontId="13" fillId="7" borderId="39" xfId="1" applyFont="1" applyFill="1" applyBorder="1" applyAlignment="1" applyProtection="1">
      <alignment horizontal="left" vertical="center"/>
      <protection hidden="1"/>
    </xf>
    <xf numFmtId="0" fontId="4" fillId="7" borderId="39" xfId="1" applyFont="1" applyFill="1" applyBorder="1" applyAlignment="1" applyProtection="1">
      <alignment horizontal="right" vertical="center"/>
      <protection hidden="1"/>
    </xf>
    <xf numFmtId="3" fontId="4" fillId="7" borderId="6" xfId="5" applyNumberFormat="1" applyFont="1" applyFill="1" applyBorder="1" applyAlignment="1" applyProtection="1">
      <alignment vertical="center"/>
      <protection hidden="1"/>
    </xf>
    <xf numFmtId="0" fontId="4" fillId="7" borderId="21" xfId="1" applyFont="1" applyFill="1" applyBorder="1" applyAlignment="1" applyProtection="1">
      <alignment horizontal="right" vertical="center"/>
      <protection hidden="1"/>
    </xf>
    <xf numFmtId="0" fontId="7" fillId="7" borderId="39" xfId="1" applyFont="1" applyFill="1" applyBorder="1" applyAlignment="1" applyProtection="1">
      <alignment horizontal="left" vertical="center"/>
      <protection hidden="1"/>
    </xf>
    <xf numFmtId="0" fontId="4" fillId="7" borderId="40" xfId="1" applyFont="1" applyFill="1" applyBorder="1" applyAlignment="1" applyProtection="1">
      <alignment horizontal="right" vertical="center"/>
      <protection hidden="1"/>
    </xf>
    <xf numFmtId="3" fontId="4" fillId="7" borderId="45" xfId="5" applyNumberFormat="1" applyFont="1" applyFill="1" applyBorder="1" applyAlignment="1" applyProtection="1">
      <alignment vertical="center"/>
      <protection hidden="1"/>
    </xf>
    <xf numFmtId="3" fontId="3" fillId="8" borderId="47" xfId="5" applyNumberFormat="1" applyFont="1" applyFill="1" applyBorder="1" applyAlignment="1" applyProtection="1">
      <alignment vertical="center"/>
      <protection hidden="1"/>
    </xf>
    <xf numFmtId="3" fontId="3" fillId="6" borderId="6" xfId="5" applyNumberFormat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3" fillId="8" borderId="22" xfId="1" applyFont="1" applyFill="1" applyBorder="1" applyAlignment="1" applyProtection="1">
      <alignment vertical="center"/>
      <protection hidden="1"/>
    </xf>
    <xf numFmtId="0" fontId="3" fillId="7" borderId="2" xfId="1" applyFont="1" applyFill="1" applyBorder="1" applyAlignment="1" applyProtection="1">
      <alignment vertical="center"/>
      <protection hidden="1"/>
    </xf>
    <xf numFmtId="0" fontId="7" fillId="7" borderId="2" xfId="1" applyFont="1" applyFill="1" applyBorder="1" applyAlignment="1" applyProtection="1">
      <alignment vertical="center"/>
      <protection hidden="1"/>
    </xf>
    <xf numFmtId="0" fontId="4" fillId="7" borderId="2" xfId="1" applyFont="1" applyFill="1" applyBorder="1" applyAlignment="1" applyProtection="1">
      <alignment vertical="center"/>
      <protection hidden="1"/>
    </xf>
    <xf numFmtId="0" fontId="4" fillId="7" borderId="24" xfId="1" applyFont="1" applyFill="1" applyBorder="1" applyAlignment="1" applyProtection="1">
      <alignment vertical="center"/>
      <protection hidden="1"/>
    </xf>
    <xf numFmtId="0" fontId="7" fillId="7" borderId="25" xfId="1" applyFont="1" applyFill="1" applyBorder="1" applyAlignment="1" applyProtection="1">
      <alignment vertical="center"/>
      <protection hidden="1"/>
    </xf>
    <xf numFmtId="0" fontId="7" fillId="7" borderId="26" xfId="1" applyFont="1" applyFill="1" applyBorder="1" applyAlignment="1" applyProtection="1">
      <alignment vertical="center"/>
      <protection hidden="1"/>
    </xf>
    <xf numFmtId="10" fontId="3" fillId="8" borderId="11" xfId="5" applyNumberFormat="1" applyFont="1" applyFill="1" applyBorder="1" applyAlignment="1" applyProtection="1">
      <alignment vertical="center"/>
      <protection hidden="1"/>
    </xf>
    <xf numFmtId="10" fontId="3" fillId="6" borderId="21" xfId="5" applyNumberFormat="1" applyFont="1" applyFill="1" applyBorder="1" applyAlignment="1" applyProtection="1">
      <alignment vertical="center"/>
      <protection hidden="1"/>
    </xf>
    <xf numFmtId="10" fontId="3" fillId="7" borderId="21" xfId="5" applyNumberFormat="1" applyFont="1" applyFill="1" applyBorder="1" applyAlignment="1" applyProtection="1">
      <alignment vertical="center"/>
      <protection hidden="1"/>
    </xf>
    <xf numFmtId="10" fontId="4" fillId="7" borderId="21" xfId="5" applyNumberFormat="1" applyFont="1" applyFill="1" applyBorder="1" applyAlignment="1" applyProtection="1">
      <alignment vertical="center"/>
      <protection hidden="1"/>
    </xf>
    <xf numFmtId="10" fontId="4" fillId="7" borderId="40" xfId="5" applyNumberFormat="1" applyFont="1" applyFill="1" applyBorder="1" applyAlignment="1" applyProtection="1">
      <alignment vertical="center"/>
      <protection hidden="1"/>
    </xf>
    <xf numFmtId="0" fontId="6" fillId="4" borderId="25" xfId="1" applyFont="1" applyFill="1" applyBorder="1" applyAlignment="1" applyProtection="1">
      <alignment vertical="center"/>
      <protection hidden="1"/>
    </xf>
    <xf numFmtId="164" fontId="9" fillId="5" borderId="21" xfId="5" applyNumberFormat="1" applyFont="1" applyFill="1" applyBorder="1" applyAlignment="1" applyProtection="1">
      <alignment vertical="center"/>
      <protection hidden="1"/>
    </xf>
    <xf numFmtId="164" fontId="9" fillId="9" borderId="21" xfId="5" applyNumberFormat="1" applyFont="1" applyFill="1" applyBorder="1" applyAlignment="1" applyProtection="1">
      <alignment vertical="center"/>
      <protection hidden="1"/>
    </xf>
    <xf numFmtId="164" fontId="9" fillId="4" borderId="21" xfId="5" applyNumberFormat="1" applyFont="1" applyFill="1" applyBorder="1" applyAlignment="1" applyProtection="1">
      <alignment vertical="center"/>
      <protection hidden="1"/>
    </xf>
    <xf numFmtId="164" fontId="6" fillId="4" borderId="21" xfId="5" applyNumberFormat="1" applyFont="1" applyFill="1" applyBorder="1" applyAlignment="1" applyProtection="1">
      <alignment vertical="center"/>
      <protection hidden="1"/>
    </xf>
    <xf numFmtId="164" fontId="6" fillId="4" borderId="40" xfId="5" applyNumberFormat="1" applyFont="1" applyFill="1" applyBorder="1" applyAlignment="1" applyProtection="1">
      <alignment vertical="center"/>
      <protection hidden="1"/>
    </xf>
    <xf numFmtId="3" fontId="9" fillId="11" borderId="1" xfId="1" applyNumberFormat="1" applyFont="1" applyFill="1" applyBorder="1"/>
    <xf numFmtId="49" fontId="9" fillId="0" borderId="23" xfId="1" applyNumberFormat="1" applyFont="1" applyBorder="1" applyAlignment="1" applyProtection="1">
      <alignment horizontal="center" vertical="center"/>
      <protection hidden="1"/>
    </xf>
    <xf numFmtId="49" fontId="4" fillId="0" borderId="2" xfId="1" applyNumberFormat="1" applyFont="1" applyBorder="1" applyAlignment="1" applyProtection="1">
      <alignment horizontal="center" vertical="center"/>
      <protection hidden="1"/>
    </xf>
    <xf numFmtId="49" fontId="9" fillId="11" borderId="2" xfId="1" applyNumberFormat="1" applyFont="1" applyFill="1" applyBorder="1" applyAlignment="1" applyProtection="1">
      <alignment horizontal="center" vertical="center"/>
      <protection hidden="1"/>
    </xf>
    <xf numFmtId="49" fontId="9" fillId="0" borderId="2" xfId="1" applyNumberFormat="1" applyFont="1" applyBorder="1" applyAlignment="1" applyProtection="1">
      <alignment horizontal="center" vertical="center"/>
      <protection hidden="1"/>
    </xf>
    <xf numFmtId="49" fontId="6" fillId="0" borderId="2" xfId="1" applyNumberFormat="1" applyFont="1" applyBorder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/>
      <protection hidden="1"/>
    </xf>
    <xf numFmtId="0" fontId="9" fillId="11" borderId="2" xfId="1" applyFont="1" applyFill="1" applyBorder="1" applyAlignment="1" applyProtection="1">
      <alignment horizontal="center" vertical="center"/>
      <protection hidden="1"/>
    </xf>
    <xf numFmtId="0" fontId="9" fillId="0" borderId="2" xfId="1" applyFont="1" applyBorder="1" applyAlignment="1" applyProtection="1">
      <alignment horizontal="center" vertical="center"/>
      <protection hidden="1"/>
    </xf>
    <xf numFmtId="0" fontId="19" fillId="2" borderId="2" xfId="1" applyFont="1" applyFill="1" applyBorder="1" applyAlignment="1" applyProtection="1">
      <alignment horizontal="center" vertical="center"/>
      <protection hidden="1"/>
    </xf>
    <xf numFmtId="164" fontId="9" fillId="0" borderId="21" xfId="5" applyNumberFormat="1" applyFont="1" applyBorder="1"/>
    <xf numFmtId="164" fontId="9" fillId="11" borderId="21" xfId="5" applyNumberFormat="1" applyFont="1" applyFill="1" applyBorder="1"/>
    <xf numFmtId="164" fontId="9" fillId="11" borderId="40" xfId="5" applyNumberFormat="1" applyFont="1" applyFill="1" applyBorder="1"/>
    <xf numFmtId="3" fontId="9" fillId="11" borderId="32" xfId="1" applyNumberFormat="1" applyFont="1" applyFill="1" applyBorder="1"/>
    <xf numFmtId="0" fontId="0" fillId="0" borderId="21" xfId="1" applyFont="1" applyBorder="1"/>
    <xf numFmtId="49" fontId="0" fillId="0" borderId="4" xfId="1" applyNumberFormat="1" applyFont="1" applyBorder="1" applyAlignment="1">
      <alignment horizontal="center"/>
    </xf>
    <xf numFmtId="0" fontId="9" fillId="11" borderId="26" xfId="1" applyFont="1" applyFill="1" applyBorder="1" applyAlignment="1" applyProtection="1">
      <alignment horizontal="center" vertical="center"/>
      <protection hidden="1"/>
    </xf>
    <xf numFmtId="49" fontId="3" fillId="11" borderId="3" xfId="1" applyNumberFormat="1" applyFont="1" applyFill="1" applyBorder="1" applyAlignment="1" applyProtection="1">
      <alignment horizontal="center" vertical="center"/>
      <protection hidden="1"/>
    </xf>
    <xf numFmtId="164" fontId="3" fillId="11" borderId="7" xfId="5" applyNumberFormat="1" applyFont="1" applyFill="1" applyBorder="1"/>
    <xf numFmtId="0" fontId="3" fillId="11" borderId="3" xfId="1" applyFont="1" applyFill="1" applyBorder="1" applyAlignment="1" applyProtection="1">
      <alignment horizontal="center" vertical="center"/>
      <protection hidden="1"/>
    </xf>
    <xf numFmtId="0" fontId="6" fillId="10" borderId="44" xfId="1" applyFont="1" applyFill="1" applyBorder="1"/>
    <xf numFmtId="3" fontId="6" fillId="10" borderId="44" xfId="1" applyNumberFormat="1" applyFont="1" applyFill="1" applyBorder="1"/>
    <xf numFmtId="0" fontId="9" fillId="10" borderId="49" xfId="1" applyFont="1" applyFill="1" applyBorder="1" applyAlignment="1" applyProtection="1">
      <alignment horizontal="center" vertical="center"/>
      <protection hidden="1"/>
    </xf>
    <xf numFmtId="0" fontId="9" fillId="10" borderId="35" xfId="1" applyFont="1" applyFill="1" applyBorder="1" applyAlignment="1" applyProtection="1">
      <alignment horizontal="center" vertical="center"/>
      <protection hidden="1"/>
    </xf>
    <xf numFmtId="0" fontId="9" fillId="10" borderId="50" xfId="1" applyFont="1" applyFill="1" applyBorder="1" applyAlignment="1" applyProtection="1">
      <alignment horizontal="center" vertical="center"/>
      <protection hidden="1"/>
    </xf>
    <xf numFmtId="0" fontId="9" fillId="10" borderId="51" xfId="1" applyFont="1" applyFill="1" applyBorder="1" applyAlignment="1" applyProtection="1">
      <alignment horizontal="center" vertical="center"/>
      <protection hidden="1"/>
    </xf>
    <xf numFmtId="0" fontId="0" fillId="0" borderId="52" xfId="1" applyFont="1" applyBorder="1"/>
    <xf numFmtId="49" fontId="0" fillId="0" borderId="52" xfId="1" applyNumberFormat="1" applyFont="1" applyBorder="1" applyAlignment="1">
      <alignment horizontal="center"/>
    </xf>
    <xf numFmtId="0" fontId="10" fillId="0" borderId="52" xfId="1" applyFont="1" applyBorder="1"/>
    <xf numFmtId="0" fontId="0" fillId="0" borderId="52" xfId="1" applyFont="1" applyBorder="1" applyAlignment="1">
      <alignment horizontal="right"/>
    </xf>
    <xf numFmtId="0" fontId="0" fillId="0" borderId="53" xfId="1" applyFont="1" applyBorder="1"/>
    <xf numFmtId="0" fontId="8" fillId="2" borderId="4" xfId="1" applyFont="1" applyFill="1" applyBorder="1"/>
    <xf numFmtId="0" fontId="3" fillId="11" borderId="4" xfId="1" applyFont="1" applyFill="1" applyBorder="1"/>
    <xf numFmtId="0" fontId="17" fillId="2" borderId="4" xfId="1" applyFont="1" applyFill="1" applyBorder="1"/>
    <xf numFmtId="49" fontId="3" fillId="11" borderId="4" xfId="1" applyNumberFormat="1" applyFont="1" applyFill="1" applyBorder="1" applyAlignment="1">
      <alignment wrapText="1"/>
    </xf>
    <xf numFmtId="0" fontId="3" fillId="11" borderId="4" xfId="1" applyFont="1" applyFill="1" applyBorder="1" applyAlignment="1">
      <alignment wrapText="1"/>
    </xf>
    <xf numFmtId="0" fontId="3" fillId="11" borderId="5" xfId="1" applyFont="1" applyFill="1" applyBorder="1"/>
    <xf numFmtId="0" fontId="3" fillId="11" borderId="9" xfId="1" applyFont="1" applyFill="1" applyBorder="1" applyAlignment="1" applyProtection="1">
      <alignment horizontal="center" vertical="center"/>
      <protection hidden="1"/>
    </xf>
    <xf numFmtId="164" fontId="3" fillId="11" borderId="48" xfId="5" applyNumberFormat="1" applyFont="1" applyFill="1" applyBorder="1"/>
    <xf numFmtId="0" fontId="1" fillId="0" borderId="54" xfId="1" applyFont="1" applyBorder="1"/>
    <xf numFmtId="0" fontId="14" fillId="2" borderId="21" xfId="1" applyFont="1" applyFill="1" applyBorder="1"/>
    <xf numFmtId="0" fontId="9" fillId="10" borderId="31" xfId="1" applyFont="1" applyFill="1" applyBorder="1" applyAlignment="1" applyProtection="1">
      <alignment horizontal="right" vertical="center"/>
      <protection hidden="1"/>
    </xf>
    <xf numFmtId="0" fontId="9" fillId="10" borderId="28" xfId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/>
    <xf numFmtId="3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9" fontId="4" fillId="0" borderId="0" xfId="5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0" fontId="4" fillId="0" borderId="0" xfId="1" applyNumberFormat="1" applyFont="1" applyFill="1" applyBorder="1" applyAlignment="1">
      <alignment horizontal="right"/>
    </xf>
    <xf numFmtId="0" fontId="16" fillId="10" borderId="27" xfId="1" applyFont="1" applyFill="1" applyBorder="1" applyAlignment="1">
      <alignment horizontal="center" vertical="center"/>
    </xf>
    <xf numFmtId="0" fontId="2" fillId="0" borderId="11" xfId="1" applyFont="1" applyBorder="1" applyAlignment="1" applyProtection="1">
      <alignment horizontal="center" vertical="center"/>
      <protection hidden="1"/>
    </xf>
    <xf numFmtId="0" fontId="7" fillId="0" borderId="22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0" fontId="2" fillId="0" borderId="5" xfId="1" applyFont="1" applyBorder="1" applyAlignment="1" applyProtection="1">
      <alignment horizontal="center" vertical="center"/>
      <protection hidden="1"/>
    </xf>
    <xf numFmtId="0" fontId="7" fillId="0" borderId="26" xfId="1" applyFont="1" applyBorder="1" applyAlignment="1" applyProtection="1">
      <alignment vertical="center"/>
      <protection hidden="1"/>
    </xf>
    <xf numFmtId="10" fontId="4" fillId="0" borderId="9" xfId="5" applyNumberFormat="1" applyFont="1" applyBorder="1"/>
    <xf numFmtId="10" fontId="4" fillId="0" borderId="56" xfId="5" applyNumberFormat="1" applyFont="1" applyBorder="1"/>
    <xf numFmtId="2" fontId="4" fillId="0" borderId="12" xfId="1" applyNumberFormat="1" applyFont="1" applyBorder="1"/>
    <xf numFmtId="2" fontId="4" fillId="0" borderId="9" xfId="1" applyNumberFormat="1" applyFont="1" applyBorder="1"/>
    <xf numFmtId="2" fontId="4" fillId="0" borderId="56" xfId="1" applyNumberFormat="1" applyFont="1" applyBorder="1"/>
    <xf numFmtId="3" fontId="4" fillId="0" borderId="12" xfId="1" applyNumberFormat="1" applyFont="1" applyBorder="1"/>
    <xf numFmtId="4" fontId="4" fillId="0" borderId="9" xfId="1" applyNumberFormat="1" applyFont="1" applyBorder="1"/>
    <xf numFmtId="4" fontId="4" fillId="0" borderId="56" xfId="1" applyNumberFormat="1" applyFont="1" applyBorder="1"/>
    <xf numFmtId="10" fontId="4" fillId="0" borderId="4" xfId="1" applyNumberFormat="1" applyFont="1" applyBorder="1"/>
    <xf numFmtId="4" fontId="4" fillId="0" borderId="4" xfId="1" applyNumberFormat="1" applyFont="1" applyBorder="1"/>
    <xf numFmtId="10" fontId="4" fillId="0" borderId="4" xfId="5" applyNumberFormat="1" applyFont="1" applyBorder="1"/>
    <xf numFmtId="10" fontId="4" fillId="0" borderId="5" xfId="5" applyNumberFormat="1" applyFont="1" applyBorder="1"/>
    <xf numFmtId="2" fontId="4" fillId="0" borderId="11" xfId="1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3" fontId="4" fillId="0" borderId="11" xfId="1" applyNumberFormat="1" applyFont="1" applyBorder="1"/>
    <xf numFmtId="4" fontId="4" fillId="0" borderId="5" xfId="1" applyNumberFormat="1" applyFont="1" applyBorder="1"/>
    <xf numFmtId="0" fontId="10" fillId="9" borderId="58" xfId="1" applyFont="1" applyFill="1" applyBorder="1" applyAlignment="1" applyProtection="1">
      <alignment horizontal="centerContinuous" vertical="center"/>
      <protection hidden="1"/>
    </xf>
    <xf numFmtId="0" fontId="10" fillId="9" borderId="0" xfId="1" applyFont="1" applyFill="1" applyBorder="1" applyAlignment="1" applyProtection="1">
      <alignment horizontal="centerContinuous" vertical="center"/>
      <protection hidden="1"/>
    </xf>
    <xf numFmtId="0" fontId="9" fillId="9" borderId="59" xfId="1" applyFont="1" applyFill="1" applyBorder="1" applyAlignment="1" applyProtection="1">
      <alignment horizontal="right" vertical="center"/>
      <protection hidden="1"/>
    </xf>
    <xf numFmtId="0" fontId="9" fillId="9" borderId="60" xfId="1" applyFont="1" applyFill="1" applyBorder="1" applyAlignment="1" applyProtection="1">
      <alignment horizontal="right" vertical="center"/>
      <protection hidden="1"/>
    </xf>
    <xf numFmtId="0" fontId="9" fillId="9" borderId="43" xfId="1" applyFont="1" applyFill="1" applyBorder="1" applyAlignment="1" applyProtection="1">
      <alignment horizontal="right" vertical="center"/>
      <protection hidden="1"/>
    </xf>
    <xf numFmtId="0" fontId="9" fillId="9" borderId="0" xfId="1" applyFont="1" applyFill="1" applyBorder="1" applyAlignment="1" applyProtection="1">
      <alignment horizontal="centerContinuous" vertical="center"/>
      <protection hidden="1"/>
    </xf>
    <xf numFmtId="0" fontId="9" fillId="9" borderId="39" xfId="1" applyFont="1" applyFill="1" applyBorder="1" applyAlignment="1" applyProtection="1">
      <alignment horizontal="right" vertical="center"/>
      <protection hidden="1"/>
    </xf>
    <xf numFmtId="0" fontId="9" fillId="9" borderId="61" xfId="1" applyFont="1" applyFill="1" applyBorder="1" applyAlignment="1" applyProtection="1">
      <alignment horizontal="right" vertical="center"/>
      <protection hidden="1"/>
    </xf>
    <xf numFmtId="0" fontId="9" fillId="9" borderId="39" xfId="1" applyFont="1" applyFill="1" applyBorder="1" applyAlignment="1" applyProtection="1">
      <alignment vertical="center"/>
      <protection hidden="1"/>
    </xf>
    <xf numFmtId="0" fontId="9" fillId="9" borderId="61" xfId="1" applyFont="1" applyFill="1" applyBorder="1" applyAlignment="1" applyProtection="1">
      <alignment vertical="center"/>
      <protection hidden="1"/>
    </xf>
    <xf numFmtId="0" fontId="10" fillId="9" borderId="29" xfId="1" applyFont="1" applyFill="1" applyBorder="1" applyAlignment="1" applyProtection="1">
      <alignment horizontal="centerContinuous" vertical="center"/>
      <protection hidden="1"/>
    </xf>
    <xf numFmtId="0" fontId="9" fillId="9" borderId="27" xfId="1" applyFont="1" applyFill="1" applyBorder="1" applyAlignment="1" applyProtection="1">
      <alignment horizontal="centerContinuous" vertical="center"/>
      <protection hidden="1"/>
    </xf>
    <xf numFmtId="0" fontId="9" fillId="9" borderId="35" xfId="1" applyFont="1" applyFill="1" applyBorder="1" applyAlignment="1" applyProtection="1">
      <alignment horizontal="right" vertical="center"/>
      <protection hidden="1"/>
    </xf>
    <xf numFmtId="0" fontId="9" fillId="9" borderId="31" xfId="1" applyFont="1" applyFill="1" applyBorder="1" applyAlignment="1" applyProtection="1">
      <alignment horizontal="right" vertical="center"/>
      <protection hidden="1"/>
    </xf>
    <xf numFmtId="0" fontId="20" fillId="0" borderId="0" xfId="0" applyFont="1"/>
    <xf numFmtId="0" fontId="4" fillId="0" borderId="2" xfId="1" applyFont="1" applyBorder="1" applyAlignment="1" applyProtection="1">
      <alignment vertical="center"/>
      <protection hidden="1"/>
    </xf>
    <xf numFmtId="0" fontId="23" fillId="0" borderId="0" xfId="1" applyFont="1" applyFill="1" applyBorder="1" applyAlignment="1" applyProtection="1">
      <alignment horizontal="centerContinuous" vertical="center"/>
      <protection hidden="1"/>
    </xf>
    <xf numFmtId="0" fontId="3" fillId="0" borderId="0" xfId="1" applyFont="1" applyFill="1" applyBorder="1" applyAlignment="1" applyProtection="1">
      <alignment horizontal="centerContinuous" vertical="center"/>
      <protection hidden="1"/>
    </xf>
    <xf numFmtId="0" fontId="3" fillId="0" borderId="0" xfId="1" applyFont="1" applyFill="1" applyBorder="1" applyAlignment="1" applyProtection="1">
      <alignment horizontal="right" vertical="center"/>
      <protection hidden="1"/>
    </xf>
    <xf numFmtId="0" fontId="2" fillId="4" borderId="11" xfId="1" applyFont="1" applyFill="1" applyBorder="1" applyAlignment="1" applyProtection="1">
      <alignment horizontal="center" vertical="center"/>
      <protection hidden="1"/>
    </xf>
    <xf numFmtId="0" fontId="7" fillId="4" borderId="22" xfId="1" applyFont="1" applyFill="1" applyBorder="1" applyAlignment="1" applyProtection="1">
      <alignment vertical="center"/>
      <protection hidden="1"/>
    </xf>
    <xf numFmtId="10" fontId="4" fillId="4" borderId="11" xfId="1" applyNumberFormat="1" applyFont="1" applyFill="1" applyBorder="1"/>
    <xf numFmtId="10" fontId="4" fillId="4" borderId="12" xfId="1" applyNumberFormat="1" applyFont="1" applyFill="1" applyBorder="1"/>
    <xf numFmtId="0" fontId="2" fillId="4" borderId="4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vertical="center"/>
      <protection hidden="1"/>
    </xf>
    <xf numFmtId="10" fontId="4" fillId="4" borderId="4" xfId="1" applyNumberFormat="1" applyFont="1" applyFill="1" applyBorder="1"/>
    <xf numFmtId="10" fontId="4" fillId="4" borderId="3" xfId="1" applyNumberFormat="1" applyFont="1" applyFill="1" applyBorder="1"/>
    <xf numFmtId="0" fontId="2" fillId="4" borderId="4" xfId="1" applyFont="1" applyFill="1" applyBorder="1" applyAlignment="1" applyProtection="1">
      <alignment vertical="center"/>
      <protection hidden="1"/>
    </xf>
    <xf numFmtId="0" fontId="4" fillId="4" borderId="2" xfId="1" applyFont="1" applyFill="1" applyBorder="1" applyAlignment="1" applyProtection="1">
      <alignment vertical="center"/>
      <protection hidden="1"/>
    </xf>
    <xf numFmtId="4" fontId="4" fillId="4" borderId="4" xfId="1" applyNumberFormat="1" applyFont="1" applyFill="1" applyBorder="1"/>
    <xf numFmtId="4" fontId="4" fillId="4" borderId="3" xfId="1" applyNumberFormat="1" applyFont="1" applyFill="1" applyBorder="1"/>
    <xf numFmtId="2" fontId="4" fillId="4" borderId="4" xfId="1" applyNumberFormat="1" applyFont="1" applyFill="1" applyBorder="1"/>
    <xf numFmtId="2" fontId="4" fillId="4" borderId="3" xfId="1" applyNumberFormat="1" applyFont="1" applyFill="1" applyBorder="1"/>
    <xf numFmtId="0" fontId="2" fillId="4" borderId="35" xfId="1" applyFont="1" applyFill="1" applyBorder="1" applyAlignment="1" applyProtection="1">
      <alignment horizontal="center" vertical="center"/>
      <protection hidden="1"/>
    </xf>
    <xf numFmtId="0" fontId="7" fillId="4" borderId="49" xfId="1" applyFont="1" applyFill="1" applyBorder="1" applyAlignment="1" applyProtection="1">
      <alignment vertical="center"/>
      <protection hidden="1"/>
    </xf>
    <xf numFmtId="4" fontId="4" fillId="4" borderId="35" xfId="1" applyNumberFormat="1" applyFont="1" applyFill="1" applyBorder="1"/>
    <xf numFmtId="4" fontId="4" fillId="4" borderId="31" xfId="1" applyNumberFormat="1" applyFont="1" applyFill="1" applyBorder="1"/>
    <xf numFmtId="4" fontId="4" fillId="4" borderId="28" xfId="1" applyNumberFormat="1" applyFont="1" applyFill="1" applyBorder="1"/>
    <xf numFmtId="0" fontId="33" fillId="10" borderId="27" xfId="1" applyFont="1" applyFill="1" applyBorder="1" applyAlignment="1">
      <alignment horizontal="right"/>
    </xf>
    <xf numFmtId="4" fontId="32" fillId="7" borderId="63" xfId="2" applyNumberFormat="1" applyFont="1" applyFill="1" applyBorder="1"/>
    <xf numFmtId="4" fontId="32" fillId="7" borderId="64" xfId="2" applyNumberFormat="1" applyFont="1" applyFill="1" applyBorder="1"/>
    <xf numFmtId="4" fontId="32" fillId="7" borderId="3" xfId="2" applyNumberFormat="1" applyFont="1" applyFill="1" applyBorder="1"/>
    <xf numFmtId="3" fontId="9" fillId="6" borderId="66" xfId="1" applyNumberFormat="1" applyFont="1" applyFill="1" applyBorder="1"/>
    <xf numFmtId="3" fontId="9" fillId="6" borderId="65" xfId="1" applyNumberFormat="1" applyFont="1" applyFill="1" applyBorder="1"/>
    <xf numFmtId="3" fontId="9" fillId="7" borderId="66" xfId="1" applyNumberFormat="1" applyFont="1" applyFill="1" applyBorder="1"/>
    <xf numFmtId="3" fontId="9" fillId="7" borderId="67" xfId="1" applyNumberFormat="1" applyFont="1" applyFill="1" applyBorder="1"/>
    <xf numFmtId="4" fontId="31" fillId="6" borderId="63" xfId="2" applyNumberFormat="1" applyFont="1" applyFill="1" applyBorder="1"/>
    <xf numFmtId="4" fontId="31" fillId="6" borderId="68" xfId="2" applyNumberFormat="1" applyFont="1" applyFill="1" applyBorder="1"/>
    <xf numFmtId="4" fontId="32" fillId="7" borderId="69" xfId="2" applyNumberFormat="1" applyFont="1" applyFill="1" applyBorder="1"/>
    <xf numFmtId="4" fontId="9" fillId="8" borderId="70" xfId="2" applyNumberFormat="1" applyFont="1" applyFill="1" applyBorder="1"/>
    <xf numFmtId="4" fontId="9" fillId="8" borderId="71" xfId="2" applyNumberFormat="1" applyFont="1" applyFill="1" applyBorder="1"/>
    <xf numFmtId="4" fontId="29" fillId="4" borderId="63" xfId="2" applyNumberFormat="1" applyFont="1" applyFill="1" applyBorder="1"/>
    <xf numFmtId="4" fontId="29" fillId="4" borderId="69" xfId="2" applyNumberFormat="1" applyFont="1" applyFill="1" applyBorder="1"/>
    <xf numFmtId="3" fontId="9" fillId="9" borderId="66" xfId="1" applyNumberFormat="1" applyFont="1" applyFill="1" applyBorder="1"/>
    <xf numFmtId="3" fontId="9" fillId="9" borderId="2" xfId="1" applyNumberFormat="1" applyFont="1" applyFill="1" applyBorder="1"/>
    <xf numFmtId="4" fontId="30" fillId="4" borderId="63" xfId="2" applyNumberFormat="1" applyFont="1" applyFill="1" applyBorder="1"/>
    <xf numFmtId="4" fontId="30" fillId="4" borderId="68" xfId="2" applyNumberFormat="1" applyFont="1" applyFill="1" applyBorder="1"/>
    <xf numFmtId="4" fontId="30" fillId="4" borderId="69" xfId="2" applyNumberFormat="1" applyFont="1" applyFill="1" applyBorder="1"/>
    <xf numFmtId="3" fontId="9" fillId="4" borderId="66" xfId="1" applyNumberFormat="1" applyFont="1" applyFill="1" applyBorder="1"/>
    <xf numFmtId="4" fontId="29" fillId="9" borderId="63" xfId="2" applyNumberFormat="1" applyFont="1" applyFill="1" applyBorder="1"/>
    <xf numFmtId="4" fontId="29" fillId="9" borderId="69" xfId="2" applyNumberFormat="1" applyFont="1" applyFill="1" applyBorder="1"/>
    <xf numFmtId="3" fontId="9" fillId="5" borderId="72" xfId="1" applyNumberFormat="1" applyFont="1" applyFill="1" applyBorder="1" applyAlignment="1" applyProtection="1">
      <alignment vertical="center"/>
      <protection hidden="1"/>
    </xf>
    <xf numFmtId="3" fontId="6" fillId="10" borderId="27" xfId="1" applyNumberFormat="1" applyFont="1" applyFill="1" applyBorder="1" applyAlignment="1">
      <alignment horizontal="center"/>
    </xf>
    <xf numFmtId="4" fontId="9" fillId="11" borderId="73" xfId="2" applyNumberFormat="1" applyFont="1" applyFill="1" applyBorder="1"/>
    <xf numFmtId="4" fontId="9" fillId="11" borderId="69" xfId="2" applyNumberFormat="1" applyFont="1" applyFill="1" applyBorder="1"/>
    <xf numFmtId="4" fontId="9" fillId="11" borderId="1" xfId="2" applyNumberFormat="1" applyFont="1" applyFill="1" applyBorder="1"/>
    <xf numFmtId="4" fontId="9" fillId="11" borderId="3" xfId="2" applyNumberFormat="1" applyFont="1" applyFill="1" applyBorder="1"/>
    <xf numFmtId="4" fontId="6" fillId="3" borderId="73" xfId="2" applyNumberFormat="1" applyFont="1" applyFill="1" applyBorder="1"/>
    <xf numFmtId="4" fontId="6" fillId="3" borderId="74" xfId="2" applyNumberFormat="1" applyFont="1" applyFill="1" applyBorder="1"/>
    <xf numFmtId="4" fontId="6" fillId="3" borderId="65" xfId="2" applyNumberFormat="1" applyFont="1" applyFill="1" applyBorder="1"/>
    <xf numFmtId="1" fontId="9" fillId="10" borderId="49" xfId="1" applyNumberFormat="1" applyFont="1" applyFill="1" applyBorder="1" applyAlignment="1">
      <alignment horizontal="center"/>
    </xf>
    <xf numFmtId="0" fontId="1" fillId="0" borderId="0" xfId="1" applyFont="1" applyBorder="1"/>
    <xf numFmtId="164" fontId="3" fillId="5" borderId="75" xfId="5" applyNumberFormat="1" applyFont="1" applyFill="1" applyBorder="1" applyAlignment="1" applyProtection="1">
      <alignment vertical="center"/>
      <protection hidden="1"/>
    </xf>
    <xf numFmtId="164" fontId="6" fillId="9" borderId="75" xfId="5" applyNumberFormat="1" applyFont="1" applyFill="1" applyBorder="1"/>
    <xf numFmtId="164" fontId="9" fillId="9" borderId="55" xfId="5" applyNumberFormat="1" applyFont="1" applyFill="1" applyBorder="1"/>
    <xf numFmtId="164" fontId="9" fillId="4" borderId="55" xfId="5" applyNumberFormat="1" applyFont="1" applyFill="1" applyBorder="1"/>
    <xf numFmtId="164" fontId="6" fillId="4" borderId="55" xfId="5" applyNumberFormat="1" applyFont="1" applyFill="1" applyBorder="1"/>
    <xf numFmtId="164" fontId="3" fillId="5" borderId="12" xfId="5" applyNumberFormat="1" applyFont="1" applyFill="1" applyBorder="1" applyAlignment="1" applyProtection="1">
      <alignment vertical="center"/>
      <protection hidden="1"/>
    </xf>
    <xf numFmtId="164" fontId="6" fillId="4" borderId="56" xfId="5" applyNumberFormat="1" applyFont="1" applyFill="1" applyBorder="1"/>
    <xf numFmtId="164" fontId="3" fillId="8" borderId="57" xfId="5" applyNumberFormat="1" applyFont="1" applyFill="1" applyBorder="1" applyAlignment="1" applyProtection="1">
      <alignment vertical="center"/>
      <protection hidden="1"/>
    </xf>
    <xf numFmtId="164" fontId="9" fillId="6" borderId="75" xfId="5" applyNumberFormat="1" applyFont="1" applyFill="1" applyBorder="1"/>
    <xf numFmtId="164" fontId="9" fillId="7" borderId="55" xfId="5" applyNumberFormat="1" applyFont="1" applyFill="1" applyBorder="1"/>
    <xf numFmtId="164" fontId="6" fillId="7" borderId="55" xfId="5" applyNumberFormat="1" applyFont="1" applyFill="1" applyBorder="1"/>
    <xf numFmtId="164" fontId="9" fillId="6" borderId="55" xfId="5" applyNumberFormat="1" applyFont="1" applyFill="1" applyBorder="1"/>
    <xf numFmtId="164" fontId="6" fillId="7" borderId="56" xfId="5" applyNumberFormat="1" applyFont="1" applyFill="1" applyBorder="1"/>
    <xf numFmtId="3" fontId="6" fillId="0" borderId="12" xfId="1" applyNumberFormat="1" applyFont="1" applyBorder="1" applyProtection="1">
      <protection locked="0"/>
    </xf>
    <xf numFmtId="4" fontId="6" fillId="11" borderId="77" xfId="2" applyNumberFormat="1" applyFont="1" applyFill="1" applyBorder="1"/>
    <xf numFmtId="4" fontId="6" fillId="3" borderId="77" xfId="2" applyNumberFormat="1" applyFont="1" applyFill="1" applyBorder="1"/>
    <xf numFmtId="3" fontId="6" fillId="0" borderId="65" xfId="1" applyNumberFormat="1" applyFont="1" applyBorder="1" applyProtection="1">
      <protection locked="0"/>
    </xf>
    <xf numFmtId="4" fontId="6" fillId="3" borderId="78" xfId="2" applyNumberFormat="1" applyFont="1" applyFill="1" applyBorder="1"/>
    <xf numFmtId="4" fontId="9" fillId="11" borderId="79" xfId="2" applyNumberFormat="1" applyFont="1" applyFill="1" applyBorder="1"/>
    <xf numFmtId="4" fontId="6" fillId="3" borderId="79" xfId="2" applyNumberFormat="1" applyFont="1" applyFill="1" applyBorder="1"/>
    <xf numFmtId="4" fontId="6" fillId="7" borderId="73" xfId="2" applyNumberFormat="1" applyFont="1" applyFill="1" applyBorder="1"/>
    <xf numFmtId="3" fontId="6" fillId="7" borderId="55" xfId="1" applyNumberFormat="1" applyFont="1" applyFill="1" applyBorder="1" applyProtection="1">
      <protection locked="0"/>
    </xf>
    <xf numFmtId="3" fontId="6" fillId="7" borderId="76" xfId="1" applyNumberFormat="1" applyFont="1" applyFill="1" applyBorder="1" applyProtection="1">
      <protection locked="0"/>
    </xf>
    <xf numFmtId="4" fontId="32" fillId="7" borderId="55" xfId="2" applyNumberFormat="1" applyFont="1" applyFill="1" applyBorder="1"/>
    <xf numFmtId="4" fontId="6" fillId="7" borderId="80" xfId="2" applyNumberFormat="1" applyFont="1" applyFill="1" applyBorder="1"/>
    <xf numFmtId="3" fontId="9" fillId="6" borderId="76" xfId="1" applyNumberFormat="1" applyFont="1" applyFill="1" applyBorder="1"/>
    <xf numFmtId="3" fontId="9" fillId="7" borderId="55" xfId="1" applyNumberFormat="1" applyFont="1" applyFill="1" applyBorder="1"/>
    <xf numFmtId="3" fontId="6" fillId="7" borderId="56" xfId="1" applyNumberFormat="1" applyFont="1" applyFill="1" applyBorder="1" applyProtection="1">
      <protection locked="0"/>
    </xf>
    <xf numFmtId="4" fontId="6" fillId="7" borderId="81" xfId="2" applyNumberFormat="1" applyFont="1" applyFill="1" applyBorder="1"/>
    <xf numFmtId="4" fontId="6" fillId="7" borderId="77" xfId="2" applyNumberFormat="1" applyFont="1" applyFill="1" applyBorder="1"/>
    <xf numFmtId="3" fontId="6" fillId="7" borderId="65" xfId="1" applyNumberFormat="1" applyFont="1" applyFill="1" applyBorder="1" applyProtection="1">
      <protection locked="0"/>
    </xf>
    <xf numFmtId="4" fontId="6" fillId="7" borderId="75" xfId="2" applyNumberFormat="1" applyFont="1" applyFill="1" applyBorder="1"/>
    <xf numFmtId="4" fontId="32" fillId="7" borderId="82" xfId="2" applyNumberFormat="1" applyFont="1" applyFill="1" applyBorder="1"/>
    <xf numFmtId="0" fontId="6" fillId="7" borderId="55" xfId="0" applyFont="1" applyFill="1" applyBorder="1"/>
    <xf numFmtId="4" fontId="6" fillId="7" borderId="83" xfId="2" applyNumberFormat="1" applyFont="1" applyFill="1" applyBorder="1"/>
    <xf numFmtId="0" fontId="6" fillId="7" borderId="84" xfId="0" applyFont="1" applyFill="1" applyBorder="1"/>
    <xf numFmtId="4" fontId="9" fillId="8" borderId="85" xfId="2" applyNumberFormat="1" applyFont="1" applyFill="1" applyBorder="1"/>
    <xf numFmtId="4" fontId="31" fillId="6" borderId="80" xfId="2" applyNumberFormat="1" applyFont="1" applyFill="1" applyBorder="1"/>
    <xf numFmtId="4" fontId="31" fillId="7" borderId="80" xfId="2" applyNumberFormat="1" applyFont="1" applyFill="1" applyBorder="1"/>
    <xf numFmtId="4" fontId="31" fillId="6" borderId="73" xfId="2" applyNumberFormat="1" applyFont="1" applyFill="1" applyBorder="1"/>
    <xf numFmtId="3" fontId="9" fillId="7" borderId="76" xfId="1" applyNumberFormat="1" applyFont="1" applyFill="1" applyBorder="1"/>
    <xf numFmtId="4" fontId="31" fillId="7" borderId="81" xfId="2" applyNumberFormat="1" applyFont="1" applyFill="1" applyBorder="1"/>
    <xf numFmtId="3" fontId="9" fillId="7" borderId="65" xfId="1" applyNumberFormat="1" applyFont="1" applyFill="1" applyBorder="1"/>
    <xf numFmtId="4" fontId="31" fillId="6" borderId="86" xfId="2" applyNumberFormat="1" applyFont="1" applyFill="1" applyBorder="1"/>
    <xf numFmtId="3" fontId="6" fillId="4" borderId="55" xfId="1" applyNumberFormat="1" applyFont="1" applyFill="1" applyBorder="1" applyProtection="1">
      <protection locked="0"/>
    </xf>
    <xf numFmtId="4" fontId="30" fillId="4" borderId="82" xfId="2" applyNumberFormat="1" applyFont="1" applyFill="1" applyBorder="1"/>
    <xf numFmtId="4" fontId="6" fillId="4" borderId="73" xfId="2" applyNumberFormat="1" applyFont="1" applyFill="1" applyBorder="1"/>
    <xf numFmtId="4" fontId="30" fillId="4" borderId="80" xfId="2" applyNumberFormat="1" applyFont="1" applyFill="1" applyBorder="1"/>
    <xf numFmtId="3" fontId="9" fillId="9" borderId="55" xfId="1" applyNumberFormat="1" applyFont="1" applyFill="1" applyBorder="1"/>
    <xf numFmtId="4" fontId="29" fillId="4" borderId="82" xfId="2" applyNumberFormat="1" applyFont="1" applyFill="1" applyBorder="1"/>
    <xf numFmtId="3" fontId="6" fillId="4" borderId="56" xfId="1" applyNumberFormat="1" applyFont="1" applyFill="1" applyBorder="1" applyProtection="1">
      <protection locked="0"/>
    </xf>
    <xf numFmtId="0" fontId="6" fillId="4" borderId="84" xfId="0" applyFont="1" applyFill="1" applyBorder="1"/>
    <xf numFmtId="4" fontId="6" fillId="4" borderId="77" xfId="2" applyNumberFormat="1" applyFont="1" applyFill="1" applyBorder="1"/>
    <xf numFmtId="3" fontId="6" fillId="9" borderId="75" xfId="1" applyNumberFormat="1" applyFont="1" applyFill="1" applyBorder="1" applyProtection="1">
      <protection locked="0"/>
    </xf>
    <xf numFmtId="3" fontId="6" fillId="9" borderId="3" xfId="1" applyNumberFormat="1" applyFont="1" applyFill="1" applyBorder="1" applyProtection="1">
      <protection locked="0"/>
    </xf>
    <xf numFmtId="3" fontId="6" fillId="4" borderId="2" xfId="1" applyNumberFormat="1" applyFont="1" applyFill="1" applyBorder="1" applyProtection="1">
      <protection locked="0"/>
    </xf>
    <xf numFmtId="164" fontId="6" fillId="0" borderId="75" xfId="5" applyNumberFormat="1" applyFont="1" applyBorder="1"/>
    <xf numFmtId="164" fontId="3" fillId="11" borderId="75" xfId="5" applyNumberFormat="1" applyFont="1" applyFill="1" applyBorder="1"/>
    <xf numFmtId="164" fontId="9" fillId="0" borderId="75" xfId="5" applyNumberFormat="1" applyFont="1" applyBorder="1"/>
    <xf numFmtId="164" fontId="9" fillId="0" borderId="3" xfId="5" applyNumberFormat="1" applyFont="1" applyBorder="1"/>
    <xf numFmtId="164" fontId="6" fillId="0" borderId="3" xfId="5" applyNumberFormat="1" applyFont="1" applyBorder="1"/>
    <xf numFmtId="164" fontId="3" fillId="11" borderId="3" xfId="5" applyNumberFormat="1" applyFont="1" applyFill="1" applyBorder="1"/>
    <xf numFmtId="164" fontId="3" fillId="11" borderId="34" xfId="5" applyNumberFormat="1" applyFont="1" applyFill="1" applyBorder="1"/>
    <xf numFmtId="0" fontId="9" fillId="9" borderId="0" xfId="1" applyFont="1" applyFill="1" applyBorder="1" applyAlignment="1" applyProtection="1">
      <alignment horizontal="right" vertical="center"/>
      <protection hidden="1"/>
    </xf>
    <xf numFmtId="2" fontId="4" fillId="0" borderId="3" xfId="1" applyNumberFormat="1" applyFont="1" applyBorder="1" applyAlignment="1">
      <alignment horizontal="right"/>
    </xf>
    <xf numFmtId="0" fontId="9" fillId="9" borderId="0" xfId="1" applyFont="1" applyFill="1" applyBorder="1" applyAlignment="1" applyProtection="1">
      <alignment vertical="center"/>
      <protection hidden="1"/>
    </xf>
    <xf numFmtId="0" fontId="9" fillId="9" borderId="27" xfId="1" applyFont="1" applyFill="1" applyBorder="1" applyAlignment="1" applyProtection="1">
      <alignment horizontal="right" vertical="center"/>
      <protection hidden="1"/>
    </xf>
    <xf numFmtId="4" fontId="9" fillId="11" borderId="87" xfId="2" applyNumberFormat="1" applyFont="1" applyFill="1" applyBorder="1"/>
    <xf numFmtId="0" fontId="0" fillId="0" borderId="19" xfId="0" applyBorder="1"/>
    <xf numFmtId="0" fontId="6" fillId="0" borderId="19" xfId="1" applyFont="1" applyBorder="1"/>
    <xf numFmtId="164" fontId="9" fillId="9" borderId="7" xfId="5" applyNumberFormat="1" applyFont="1" applyFill="1" applyBorder="1" applyAlignment="1" applyProtection="1">
      <alignment vertical="center"/>
      <protection hidden="1"/>
    </xf>
    <xf numFmtId="164" fontId="9" fillId="4" borderId="7" xfId="5" applyNumberFormat="1" applyFont="1" applyFill="1" applyBorder="1" applyAlignment="1" applyProtection="1">
      <alignment vertical="center"/>
      <protection hidden="1"/>
    </xf>
    <xf numFmtId="164" fontId="6" fillId="4" borderId="7" xfId="5" applyNumberFormat="1" applyFont="1" applyFill="1" applyBorder="1" applyAlignment="1" applyProtection="1">
      <alignment vertical="center"/>
      <protection hidden="1"/>
    </xf>
    <xf numFmtId="164" fontId="9" fillId="9" borderId="3" xfId="5" applyNumberFormat="1" applyFont="1" applyFill="1" applyBorder="1" applyAlignment="1" applyProtection="1">
      <alignment vertical="center"/>
      <protection hidden="1"/>
    </xf>
    <xf numFmtId="164" fontId="6" fillId="4" borderId="48" xfId="5" applyNumberFormat="1" applyFont="1" applyFill="1" applyBorder="1" applyAlignment="1" applyProtection="1">
      <alignment vertical="center"/>
      <protection hidden="1"/>
    </xf>
    <xf numFmtId="164" fontId="9" fillId="5" borderId="7" xfId="5" applyNumberFormat="1" applyFont="1" applyFill="1" applyBorder="1" applyAlignment="1" applyProtection="1">
      <alignment vertical="center"/>
      <protection hidden="1"/>
    </xf>
    <xf numFmtId="0" fontId="6" fillId="5" borderId="36" xfId="1" applyFont="1" applyFill="1" applyBorder="1" applyAlignment="1" applyProtection="1">
      <alignment horizontal="center" vertical="center"/>
      <protection hidden="1"/>
    </xf>
    <xf numFmtId="3" fontId="9" fillId="5" borderId="6" xfId="5" applyNumberFormat="1" applyFont="1" applyFill="1" applyBorder="1" applyAlignment="1" applyProtection="1">
      <alignment vertical="center"/>
      <protection hidden="1"/>
    </xf>
    <xf numFmtId="3" fontId="9" fillId="9" borderId="6" xfId="5" applyNumberFormat="1" applyFont="1" applyFill="1" applyBorder="1" applyAlignment="1" applyProtection="1">
      <alignment vertical="center"/>
      <protection hidden="1"/>
    </xf>
    <xf numFmtId="3" fontId="9" fillId="4" borderId="6" xfId="5" applyNumberFormat="1" applyFont="1" applyFill="1" applyBorder="1" applyAlignment="1" applyProtection="1">
      <alignment vertical="center"/>
      <protection hidden="1"/>
    </xf>
    <xf numFmtId="3" fontId="6" fillId="4" borderId="6" xfId="5" applyNumberFormat="1" applyFont="1" applyFill="1" applyBorder="1" applyAlignment="1" applyProtection="1">
      <alignment vertical="center"/>
      <protection hidden="1"/>
    </xf>
    <xf numFmtId="3" fontId="6" fillId="4" borderId="45" xfId="5" applyNumberFormat="1" applyFont="1" applyFill="1" applyBorder="1" applyAlignment="1" applyProtection="1">
      <alignment vertical="center"/>
      <protection hidden="1"/>
    </xf>
    <xf numFmtId="3" fontId="9" fillId="5" borderId="75" xfId="5" applyNumberFormat="1" applyFont="1" applyFill="1" applyBorder="1" applyAlignment="1" applyProtection="1">
      <alignment vertical="center"/>
      <protection hidden="1"/>
    </xf>
    <xf numFmtId="3" fontId="9" fillId="9" borderId="75" xfId="5" applyNumberFormat="1" applyFont="1" applyFill="1" applyBorder="1" applyAlignment="1" applyProtection="1">
      <alignment vertical="center"/>
      <protection hidden="1"/>
    </xf>
    <xf numFmtId="3" fontId="9" fillId="4" borderId="75" xfId="5" applyNumberFormat="1" applyFont="1" applyFill="1" applyBorder="1" applyAlignment="1" applyProtection="1">
      <alignment vertical="center"/>
      <protection hidden="1"/>
    </xf>
    <xf numFmtId="3" fontId="6" fillId="4" borderId="75" xfId="5" applyNumberFormat="1" applyFont="1" applyFill="1" applyBorder="1" applyAlignment="1" applyProtection="1">
      <alignment vertical="center"/>
      <protection hidden="1"/>
    </xf>
    <xf numFmtId="3" fontId="6" fillId="4" borderId="34" xfId="5" applyNumberFormat="1" applyFont="1" applyFill="1" applyBorder="1" applyAlignment="1" applyProtection="1">
      <alignment vertical="center"/>
      <protection hidden="1"/>
    </xf>
    <xf numFmtId="0" fontId="9" fillId="10" borderId="50" xfId="1" applyNumberFormat="1" applyFont="1" applyFill="1" applyBorder="1" applyAlignment="1">
      <alignment horizontal="center"/>
    </xf>
    <xf numFmtId="10" fontId="3" fillId="8" borderId="57" xfId="5" applyNumberFormat="1" applyFont="1" applyFill="1" applyBorder="1" applyAlignment="1" applyProtection="1">
      <alignment vertical="center"/>
      <protection hidden="1"/>
    </xf>
    <xf numFmtId="10" fontId="3" fillId="6" borderId="75" xfId="5" applyNumberFormat="1" applyFont="1" applyFill="1" applyBorder="1" applyAlignment="1" applyProtection="1">
      <alignment vertical="center"/>
      <protection hidden="1"/>
    </xf>
    <xf numFmtId="10" fontId="3" fillId="7" borderId="75" xfId="5" applyNumberFormat="1" applyFont="1" applyFill="1" applyBorder="1" applyAlignment="1" applyProtection="1">
      <alignment vertical="center"/>
      <protection hidden="1"/>
    </xf>
    <xf numFmtId="10" fontId="4" fillId="7" borderId="75" xfId="5" applyNumberFormat="1" applyFont="1" applyFill="1" applyBorder="1" applyAlignment="1" applyProtection="1">
      <alignment vertical="center"/>
      <protection hidden="1"/>
    </xf>
    <xf numFmtId="10" fontId="3" fillId="8" borderId="12" xfId="5" applyNumberFormat="1" applyFont="1" applyFill="1" applyBorder="1" applyAlignment="1" applyProtection="1">
      <alignment vertical="center"/>
      <protection hidden="1"/>
    </xf>
    <xf numFmtId="10" fontId="3" fillId="6" borderId="7" xfId="5" applyNumberFormat="1" applyFont="1" applyFill="1" applyBorder="1" applyAlignment="1" applyProtection="1">
      <alignment vertical="center"/>
      <protection hidden="1"/>
    </xf>
    <xf numFmtId="10" fontId="3" fillId="7" borderId="7" xfId="5" applyNumberFormat="1" applyFont="1" applyFill="1" applyBorder="1" applyAlignment="1" applyProtection="1">
      <alignment vertical="center"/>
      <protection hidden="1"/>
    </xf>
    <xf numFmtId="10" fontId="4" fillId="7" borderId="7" xfId="5" applyNumberFormat="1" applyFont="1" applyFill="1" applyBorder="1" applyAlignment="1" applyProtection="1">
      <alignment vertical="center"/>
      <protection hidden="1"/>
    </xf>
    <xf numFmtId="10" fontId="4" fillId="7" borderId="34" xfId="5" applyNumberFormat="1" applyFont="1" applyFill="1" applyBorder="1" applyAlignment="1" applyProtection="1">
      <alignment vertical="center"/>
      <protection hidden="1"/>
    </xf>
    <xf numFmtId="10" fontId="4" fillId="7" borderId="3" xfId="5" applyNumberFormat="1" applyFont="1" applyFill="1" applyBorder="1" applyAlignment="1" applyProtection="1">
      <alignment vertical="center"/>
      <protection hidden="1"/>
    </xf>
    <xf numFmtId="10" fontId="4" fillId="7" borderId="48" xfId="5" applyNumberFormat="1" applyFont="1" applyFill="1" applyBorder="1" applyAlignment="1" applyProtection="1">
      <alignment vertical="center"/>
      <protection hidden="1"/>
    </xf>
    <xf numFmtId="3" fontId="3" fillId="6" borderId="75" xfId="5" applyNumberFormat="1" applyFont="1" applyFill="1" applyBorder="1" applyAlignment="1" applyProtection="1">
      <alignment vertical="center"/>
      <protection hidden="1"/>
    </xf>
    <xf numFmtId="3" fontId="3" fillId="7" borderId="75" xfId="5" applyNumberFormat="1" applyFont="1" applyFill="1" applyBorder="1" applyAlignment="1" applyProtection="1">
      <alignment vertical="center"/>
      <protection hidden="1"/>
    </xf>
    <xf numFmtId="3" fontId="4" fillId="7" borderId="75" xfId="5" applyNumberFormat="1" applyFont="1" applyFill="1" applyBorder="1" applyAlignment="1" applyProtection="1">
      <alignment vertical="center"/>
      <protection hidden="1"/>
    </xf>
    <xf numFmtId="0" fontId="9" fillId="10" borderId="28" xfId="1" applyFont="1" applyFill="1" applyBorder="1" applyAlignment="1" applyProtection="1">
      <alignment horizontal="center" vertical="center"/>
      <protection hidden="1"/>
    </xf>
    <xf numFmtId="164" fontId="9" fillId="11" borderId="75" xfId="5" applyNumberFormat="1" applyFont="1" applyFill="1" applyBorder="1"/>
    <xf numFmtId="164" fontId="9" fillId="0" borderId="12" xfId="5" applyNumberFormat="1" applyFont="1" applyBorder="1"/>
    <xf numFmtId="164" fontId="9" fillId="11" borderId="7" xfId="5" applyNumberFormat="1" applyFont="1" applyFill="1" applyBorder="1"/>
    <xf numFmtId="164" fontId="9" fillId="11" borderId="34" xfId="5" applyNumberFormat="1" applyFont="1" applyFill="1" applyBorder="1"/>
    <xf numFmtId="164" fontId="9" fillId="11" borderId="48" xfId="5" applyNumberFormat="1" applyFont="1" applyFill="1" applyBorder="1"/>
    <xf numFmtId="0" fontId="6" fillId="10" borderId="0" xfId="1" applyFont="1" applyFill="1" applyBorder="1"/>
    <xf numFmtId="1" fontId="9" fillId="10" borderId="51" xfId="1" applyNumberFormat="1" applyFont="1" applyFill="1" applyBorder="1" applyAlignment="1">
      <alignment horizontal="center"/>
    </xf>
    <xf numFmtId="4" fontId="31" fillId="6" borderId="91" xfId="2" applyNumberFormat="1" applyFont="1" applyFill="1" applyBorder="1"/>
    <xf numFmtId="4" fontId="6" fillId="4" borderId="92" xfId="2" applyNumberFormat="1" applyFont="1" applyFill="1" applyBorder="1"/>
    <xf numFmtId="4" fontId="30" fillId="4" borderId="91" xfId="2" applyNumberFormat="1" applyFont="1" applyFill="1" applyBorder="1"/>
    <xf numFmtId="0" fontId="0" fillId="0" borderId="0" xfId="0" applyFont="1"/>
    <xf numFmtId="0" fontId="9" fillId="10" borderId="27" xfId="1" applyFont="1" applyFill="1" applyBorder="1" applyAlignment="1" applyProtection="1">
      <alignment horizontal="center" vertical="center"/>
    </xf>
    <xf numFmtId="3" fontId="6" fillId="0" borderId="93" xfId="1" applyNumberFormat="1" applyFont="1" applyBorder="1" applyProtection="1">
      <protection locked="0"/>
    </xf>
    <xf numFmtId="4" fontId="6" fillId="11" borderId="73" xfId="2" applyNumberFormat="1" applyFont="1" applyFill="1" applyBorder="1"/>
    <xf numFmtId="3" fontId="9" fillId="0" borderId="93" xfId="1" applyNumberFormat="1" applyFont="1" applyBorder="1" applyProtection="1"/>
    <xf numFmtId="3" fontId="6" fillId="0" borderId="93" xfId="1" applyNumberFormat="1" applyFont="1" applyBorder="1" applyProtection="1"/>
    <xf numFmtId="3" fontId="9" fillId="11" borderId="93" xfId="1" applyNumberFormat="1" applyFont="1" applyFill="1" applyBorder="1" applyProtection="1"/>
    <xf numFmtId="4" fontId="9" fillId="11" borderId="94" xfId="2" applyNumberFormat="1" applyFont="1" applyFill="1" applyBorder="1"/>
    <xf numFmtId="4" fontId="6" fillId="11" borderId="92" xfId="2" applyNumberFormat="1" applyFont="1" applyFill="1" applyBorder="1"/>
    <xf numFmtId="4" fontId="6" fillId="3" borderId="92" xfId="2" applyNumberFormat="1" applyFont="1" applyFill="1" applyBorder="1"/>
    <xf numFmtId="3" fontId="6" fillId="0" borderId="95" xfId="1" applyNumberFormat="1" applyFont="1" applyBorder="1" applyProtection="1">
      <protection locked="0"/>
    </xf>
    <xf numFmtId="4" fontId="6" fillId="3" borderId="7" xfId="2" applyNumberFormat="1" applyFont="1" applyFill="1" applyBorder="1"/>
    <xf numFmtId="4" fontId="9" fillId="11" borderId="96" xfId="2" applyNumberFormat="1" applyFont="1" applyFill="1" applyBorder="1"/>
    <xf numFmtId="4" fontId="9" fillId="11" borderId="97" xfId="2" applyNumberFormat="1" applyFont="1" applyFill="1" applyBorder="1"/>
    <xf numFmtId="0" fontId="9" fillId="10" borderId="50" xfId="1" applyFont="1" applyFill="1" applyBorder="1" applyAlignment="1" applyProtection="1">
      <alignment horizontal="center" vertical="center"/>
    </xf>
    <xf numFmtId="3" fontId="9" fillId="0" borderId="100" xfId="1" applyNumberFormat="1" applyFont="1" applyBorder="1" applyProtection="1"/>
    <xf numFmtId="0" fontId="9" fillId="10" borderId="51" xfId="1" applyFont="1" applyFill="1" applyBorder="1" applyAlignment="1" applyProtection="1">
      <alignment horizontal="center" vertical="center"/>
      <protection hidden="1"/>
    </xf>
    <xf numFmtId="3" fontId="6" fillId="10" borderId="27" xfId="1" applyNumberFormat="1" applyFont="1" applyFill="1" applyBorder="1" applyAlignment="1">
      <alignment horizontal="center"/>
    </xf>
    <xf numFmtId="3" fontId="6" fillId="10" borderId="28" xfId="1" applyNumberFormat="1" applyFont="1" applyFill="1" applyBorder="1" applyAlignment="1">
      <alignment horizontal="center"/>
    </xf>
    <xf numFmtId="0" fontId="16" fillId="10" borderId="42" xfId="1" applyFont="1" applyFill="1" applyBorder="1" applyAlignment="1">
      <alignment vertical="center"/>
    </xf>
    <xf numFmtId="3" fontId="9" fillId="5" borderId="104" xfId="1" applyNumberFormat="1" applyFont="1" applyFill="1" applyBorder="1" applyAlignment="1" applyProtection="1">
      <alignment vertical="center"/>
      <protection hidden="1"/>
    </xf>
    <xf numFmtId="3" fontId="9" fillId="9" borderId="100" xfId="1" applyNumberFormat="1" applyFont="1" applyFill="1" applyBorder="1"/>
    <xf numFmtId="3" fontId="9" fillId="4" borderId="100" xfId="1" applyNumberFormat="1" applyFont="1" applyFill="1" applyBorder="1"/>
    <xf numFmtId="3" fontId="6" fillId="4" borderId="100" xfId="1" applyNumberFormat="1" applyFont="1" applyFill="1" applyBorder="1" applyProtection="1">
      <protection locked="0"/>
    </xf>
    <xf numFmtId="4" fontId="29" fillId="9" borderId="97" xfId="2" applyNumberFormat="1" applyFont="1" applyFill="1" applyBorder="1"/>
    <xf numFmtId="4" fontId="30" fillId="4" borderId="105" xfId="2" applyNumberFormat="1" applyFont="1" applyFill="1" applyBorder="1"/>
    <xf numFmtId="3" fontId="9" fillId="9" borderId="101" xfId="1" applyNumberFormat="1" applyFont="1" applyFill="1" applyBorder="1"/>
    <xf numFmtId="3" fontId="9" fillId="4" borderId="101" xfId="1" applyNumberFormat="1" applyFont="1" applyFill="1" applyBorder="1"/>
    <xf numFmtId="3" fontId="6" fillId="4" borderId="101" xfId="1" applyNumberFormat="1" applyFont="1" applyFill="1" applyBorder="1" applyProtection="1">
      <protection locked="0"/>
    </xf>
    <xf numFmtId="4" fontId="29" fillId="9" borderId="96" xfId="2" applyNumberFormat="1" applyFont="1" applyFill="1" applyBorder="1"/>
    <xf numFmtId="4" fontId="30" fillId="4" borderId="96" xfId="2" applyNumberFormat="1" applyFont="1" applyFill="1" applyBorder="1"/>
    <xf numFmtId="0" fontId="6" fillId="4" borderId="61" xfId="0" applyFont="1" applyFill="1" applyBorder="1"/>
    <xf numFmtId="4" fontId="29" fillId="4" borderId="96" xfId="2" applyNumberFormat="1" applyFont="1" applyFill="1" applyBorder="1"/>
    <xf numFmtId="4" fontId="9" fillId="8" borderId="106" xfId="2" applyNumberFormat="1" applyFont="1" applyFill="1" applyBorder="1"/>
    <xf numFmtId="4" fontId="6" fillId="7" borderId="92" xfId="2" applyNumberFormat="1" applyFont="1" applyFill="1" applyBorder="1"/>
    <xf numFmtId="3" fontId="6" fillId="7" borderId="101" xfId="1" applyNumberFormat="1" applyFont="1" applyFill="1" applyBorder="1" applyProtection="1">
      <protection locked="0"/>
    </xf>
    <xf numFmtId="3" fontId="9" fillId="7" borderId="101" xfId="1" applyNumberFormat="1" applyFont="1" applyFill="1" applyBorder="1"/>
    <xf numFmtId="4" fontId="32" fillId="7" borderId="96" xfId="2" applyNumberFormat="1" applyFont="1" applyFill="1" applyBorder="1"/>
    <xf numFmtId="4" fontId="31" fillId="7" borderId="91" xfId="2" applyNumberFormat="1" applyFont="1" applyFill="1" applyBorder="1"/>
    <xf numFmtId="4" fontId="31" fillId="6" borderId="92" xfId="2" applyNumberFormat="1" applyFont="1" applyFill="1" applyBorder="1"/>
    <xf numFmtId="3" fontId="9" fillId="7" borderId="95" xfId="1" applyNumberFormat="1" applyFont="1" applyFill="1" applyBorder="1"/>
    <xf numFmtId="4" fontId="32" fillId="7" borderId="101" xfId="2" applyNumberFormat="1" applyFont="1" applyFill="1" applyBorder="1"/>
    <xf numFmtId="4" fontId="6" fillId="7" borderId="7" xfId="2" applyNumberFormat="1" applyFont="1" applyFill="1" applyBorder="1"/>
    <xf numFmtId="4" fontId="6" fillId="7" borderId="96" xfId="2" applyNumberFormat="1" applyFont="1" applyFill="1" applyBorder="1"/>
    <xf numFmtId="3" fontId="6" fillId="7" borderId="95" xfId="1" applyNumberFormat="1" applyFont="1" applyFill="1" applyBorder="1" applyProtection="1">
      <protection locked="0"/>
    </xf>
    <xf numFmtId="0" fontId="6" fillId="7" borderId="61" xfId="0" applyFont="1" applyFill="1" applyBorder="1"/>
    <xf numFmtId="0" fontId="6" fillId="7" borderId="101" xfId="0" applyFont="1" applyFill="1" applyBorder="1"/>
    <xf numFmtId="4" fontId="6" fillId="7" borderId="91" xfId="2" applyNumberFormat="1" applyFont="1" applyFill="1" applyBorder="1"/>
    <xf numFmtId="3" fontId="9" fillId="6" borderId="95" xfId="1" applyNumberFormat="1" applyFont="1" applyFill="1" applyBorder="1"/>
    <xf numFmtId="0" fontId="6" fillId="0" borderId="30" xfId="1" applyFont="1" applyBorder="1"/>
    <xf numFmtId="3" fontId="6" fillId="0" borderId="104" xfId="1" applyNumberFormat="1" applyFont="1" applyBorder="1" applyProtection="1">
      <protection locked="0"/>
    </xf>
    <xf numFmtId="3" fontId="6" fillId="0" borderId="100" xfId="1" applyNumberFormat="1" applyFont="1" applyBorder="1" applyProtection="1">
      <protection locked="0"/>
    </xf>
    <xf numFmtId="3" fontId="6" fillId="0" borderId="108" xfId="1" applyNumberFormat="1" applyFont="1" applyBorder="1" applyProtection="1">
      <protection locked="0"/>
    </xf>
    <xf numFmtId="4" fontId="6" fillId="3" borderId="75" xfId="2" applyNumberFormat="1" applyFont="1" applyFill="1" applyBorder="1"/>
    <xf numFmtId="3" fontId="6" fillId="0" borderId="100" xfId="1" applyNumberFormat="1" applyFont="1" applyBorder="1" applyProtection="1"/>
    <xf numFmtId="3" fontId="6" fillId="0" borderId="101" xfId="1" applyNumberFormat="1" applyFont="1" applyBorder="1" applyProtection="1">
      <protection locked="0"/>
    </xf>
    <xf numFmtId="3" fontId="9" fillId="0" borderId="101" xfId="1" applyNumberFormat="1" applyFont="1" applyBorder="1" applyProtection="1"/>
    <xf numFmtId="4" fontId="9" fillId="11" borderId="77" xfId="2" applyNumberFormat="1" applyFont="1" applyFill="1" applyBorder="1"/>
    <xf numFmtId="3" fontId="9" fillId="11" borderId="100" xfId="1" applyNumberFormat="1" applyFont="1" applyFill="1" applyBorder="1" applyProtection="1"/>
    <xf numFmtId="4" fontId="9" fillId="11" borderId="109" xfId="2" applyNumberFormat="1" applyFont="1" applyFill="1" applyBorder="1"/>
    <xf numFmtId="1" fontId="9" fillId="10" borderId="50" xfId="1" applyNumberFormat="1" applyFont="1" applyFill="1" applyBorder="1" applyAlignment="1">
      <alignment horizontal="center"/>
    </xf>
    <xf numFmtId="164" fontId="9" fillId="9" borderId="101" xfId="5" applyNumberFormat="1" applyFont="1" applyFill="1" applyBorder="1"/>
    <xf numFmtId="164" fontId="9" fillId="4" borderId="101" xfId="5" applyNumberFormat="1" applyFont="1" applyFill="1" applyBorder="1"/>
    <xf numFmtId="164" fontId="6" fillId="4" borderId="101" xfId="5" applyNumberFormat="1" applyFont="1" applyFill="1" applyBorder="1"/>
    <xf numFmtId="164" fontId="3" fillId="8" borderId="107" xfId="5" applyNumberFormat="1" applyFont="1" applyFill="1" applyBorder="1" applyAlignment="1" applyProtection="1">
      <alignment vertical="center"/>
      <protection hidden="1"/>
    </xf>
    <xf numFmtId="164" fontId="9" fillId="6" borderId="6" xfId="5" applyNumberFormat="1" applyFont="1" applyFill="1" applyBorder="1"/>
    <xf numFmtId="164" fontId="9" fillId="7" borderId="93" xfId="5" applyNumberFormat="1" applyFont="1" applyFill="1" applyBorder="1"/>
    <xf numFmtId="164" fontId="6" fillId="7" borderId="93" xfId="5" applyNumberFormat="1" applyFont="1" applyFill="1" applyBorder="1"/>
    <xf numFmtId="164" fontId="9" fillId="6" borderId="93" xfId="5" applyNumberFormat="1" applyFont="1" applyFill="1" applyBorder="1"/>
    <xf numFmtId="164" fontId="6" fillId="7" borderId="101" xfId="5" applyNumberFormat="1" applyFont="1" applyFill="1" applyBorder="1"/>
    <xf numFmtId="164" fontId="9" fillId="7" borderId="101" xfId="5" applyNumberFormat="1" applyFont="1" applyFill="1" applyBorder="1"/>
    <xf numFmtId="164" fontId="9" fillId="6" borderId="101" xfId="5" applyNumberFormat="1" applyFont="1" applyFill="1" applyBorder="1"/>
    <xf numFmtId="0" fontId="6" fillId="4" borderId="10" xfId="1" applyFont="1" applyFill="1" applyBorder="1" applyAlignment="1" applyProtection="1">
      <alignment vertical="center"/>
      <protection hidden="1"/>
    </xf>
    <xf numFmtId="0" fontId="12" fillId="4" borderId="110" xfId="1" applyFont="1" applyFill="1" applyBorder="1" applyAlignment="1" applyProtection="1">
      <alignment horizontal="right" vertical="center"/>
      <protection hidden="1"/>
    </xf>
    <xf numFmtId="0" fontId="2" fillId="0" borderId="27" xfId="1" applyFont="1" applyFill="1" applyBorder="1" applyAlignment="1" applyProtection="1">
      <alignment horizontal="left" vertical="center"/>
      <protection hidden="1"/>
    </xf>
    <xf numFmtId="0" fontId="3" fillId="8" borderId="13" xfId="1" applyFont="1" applyFill="1" applyBorder="1" applyAlignment="1" applyProtection="1">
      <alignment vertical="center"/>
      <protection hidden="1"/>
    </xf>
    <xf numFmtId="0" fontId="3" fillId="6" borderId="8" xfId="1" applyFont="1" applyFill="1" applyBorder="1" applyAlignment="1" applyProtection="1">
      <alignment vertical="center"/>
      <protection hidden="1"/>
    </xf>
    <xf numFmtId="0" fontId="3" fillId="7" borderId="98" xfId="1" applyFont="1" applyFill="1" applyBorder="1" applyAlignment="1" applyProtection="1">
      <alignment vertical="center"/>
      <protection hidden="1"/>
    </xf>
    <xf numFmtId="0" fontId="2" fillId="7" borderId="98" xfId="1" applyFont="1" applyFill="1" applyBorder="1" applyAlignment="1" applyProtection="1">
      <alignment vertical="center"/>
      <protection hidden="1"/>
    </xf>
    <xf numFmtId="0" fontId="4" fillId="7" borderId="98" xfId="1" applyFont="1" applyFill="1" applyBorder="1" applyAlignment="1" applyProtection="1">
      <alignment vertical="center"/>
      <protection hidden="1"/>
    </xf>
    <xf numFmtId="0" fontId="3" fillId="6" borderId="98" xfId="1" applyFont="1" applyFill="1" applyBorder="1" applyAlignment="1" applyProtection="1">
      <alignment vertical="center"/>
      <protection hidden="1"/>
    </xf>
    <xf numFmtId="0" fontId="4" fillId="7" borderId="89" xfId="1" applyFont="1" applyFill="1" applyBorder="1" applyAlignment="1" applyProtection="1">
      <alignment vertical="center"/>
      <protection hidden="1"/>
    </xf>
    <xf numFmtId="164" fontId="6" fillId="7" borderId="32" xfId="5" applyNumberFormat="1" applyFont="1" applyFill="1" applyBorder="1"/>
    <xf numFmtId="0" fontId="2" fillId="7" borderId="90" xfId="1" applyFont="1" applyFill="1" applyBorder="1" applyAlignment="1" applyProtection="1">
      <alignment vertical="center"/>
      <protection hidden="1"/>
    </xf>
    <xf numFmtId="0" fontId="2" fillId="7" borderId="10" xfId="1" applyFont="1" applyFill="1" applyBorder="1" applyAlignment="1" applyProtection="1">
      <alignment vertical="center"/>
      <protection hidden="1"/>
    </xf>
    <xf numFmtId="1" fontId="9" fillId="10" borderId="29" xfId="1" applyNumberFormat="1" applyFont="1" applyFill="1" applyBorder="1" applyAlignment="1">
      <alignment horizontal="center"/>
    </xf>
    <xf numFmtId="0" fontId="1" fillId="0" borderId="103" xfId="1" applyFont="1" applyBorder="1"/>
    <xf numFmtId="3" fontId="3" fillId="8" borderId="104" xfId="5" applyNumberFormat="1" applyFont="1" applyFill="1" applyBorder="1" applyAlignment="1" applyProtection="1">
      <alignment vertical="center"/>
      <protection hidden="1"/>
    </xf>
    <xf numFmtId="3" fontId="4" fillId="7" borderId="98" xfId="5" applyNumberFormat="1" applyFont="1" applyFill="1" applyBorder="1" applyAlignment="1" applyProtection="1">
      <alignment vertical="center"/>
      <protection hidden="1"/>
    </xf>
    <xf numFmtId="3" fontId="4" fillId="7" borderId="8" xfId="5" applyNumberFormat="1" applyFont="1" applyFill="1" applyBorder="1" applyAlignment="1" applyProtection="1">
      <alignment vertical="center"/>
      <protection hidden="1"/>
    </xf>
    <xf numFmtId="3" fontId="3" fillId="7" borderId="8" xfId="5" applyNumberFormat="1" applyFont="1" applyFill="1" applyBorder="1" applyAlignment="1" applyProtection="1">
      <alignment vertical="center"/>
      <protection hidden="1"/>
    </xf>
    <xf numFmtId="3" fontId="3" fillId="6" borderId="8" xfId="5" applyNumberFormat="1" applyFont="1" applyFill="1" applyBorder="1" applyAlignment="1" applyProtection="1">
      <alignment vertical="center"/>
      <protection hidden="1"/>
    </xf>
    <xf numFmtId="3" fontId="4" fillId="7" borderId="46" xfId="5" applyNumberFormat="1" applyFont="1" applyFill="1" applyBorder="1" applyAlignment="1" applyProtection="1">
      <alignment vertical="center"/>
      <protection hidden="1"/>
    </xf>
    <xf numFmtId="0" fontId="9" fillId="10" borderId="40" xfId="1" applyNumberFormat="1" applyFont="1" applyFill="1" applyBorder="1" applyAlignment="1">
      <alignment horizontal="center"/>
    </xf>
    <xf numFmtId="0" fontId="9" fillId="10" borderId="48" xfId="1" applyNumberFormat="1" applyFont="1" applyFill="1" applyBorder="1" applyAlignment="1">
      <alignment horizontal="center"/>
    </xf>
    <xf numFmtId="0" fontId="9" fillId="10" borderId="44" xfId="1" applyNumberFormat="1" applyFont="1" applyFill="1" applyBorder="1" applyAlignment="1">
      <alignment horizontal="center"/>
    </xf>
    <xf numFmtId="0" fontId="9" fillId="10" borderId="62" xfId="1" applyNumberFormat="1" applyFont="1" applyFill="1" applyBorder="1" applyAlignment="1">
      <alignment horizontal="center"/>
    </xf>
    <xf numFmtId="0" fontId="9" fillId="10" borderId="31" xfId="1" applyNumberFormat="1" applyFont="1" applyFill="1" applyBorder="1" applyAlignment="1">
      <alignment horizontal="center"/>
    </xf>
    <xf numFmtId="164" fontId="9" fillId="5" borderId="104" xfId="5" applyNumberFormat="1" applyFont="1" applyFill="1" applyBorder="1" applyAlignment="1" applyProtection="1">
      <alignment vertical="center"/>
      <protection hidden="1"/>
    </xf>
    <xf numFmtId="164" fontId="9" fillId="9" borderId="75" xfId="5" applyNumberFormat="1" applyFont="1" applyFill="1" applyBorder="1" applyAlignment="1" applyProtection="1">
      <alignment vertical="center"/>
      <protection hidden="1"/>
    </xf>
    <xf numFmtId="164" fontId="9" fillId="4" borderId="75" xfId="5" applyNumberFormat="1" applyFont="1" applyFill="1" applyBorder="1" applyAlignment="1" applyProtection="1">
      <alignment vertical="center"/>
      <protection hidden="1"/>
    </xf>
    <xf numFmtId="164" fontId="6" fillId="4" borderId="75" xfId="5" applyNumberFormat="1" applyFont="1" applyFill="1" applyBorder="1" applyAlignment="1" applyProtection="1">
      <alignment vertical="center"/>
      <protection hidden="1"/>
    </xf>
    <xf numFmtId="164" fontId="6" fillId="4" borderId="100" xfId="5" applyNumberFormat="1" applyFont="1" applyFill="1" applyBorder="1" applyAlignment="1" applyProtection="1">
      <alignment vertical="center"/>
      <protection hidden="1"/>
    </xf>
    <xf numFmtId="164" fontId="9" fillId="5" borderId="12" xfId="5" applyNumberFormat="1" applyFont="1" applyFill="1" applyBorder="1" applyAlignment="1" applyProtection="1">
      <alignment vertical="center"/>
      <protection hidden="1"/>
    </xf>
    <xf numFmtId="164" fontId="6" fillId="4" borderId="101" xfId="5" applyNumberFormat="1" applyFont="1" applyFill="1" applyBorder="1" applyAlignment="1" applyProtection="1">
      <alignment vertical="center"/>
      <protection hidden="1"/>
    </xf>
    <xf numFmtId="164" fontId="6" fillId="4" borderId="34" xfId="5" applyNumberFormat="1" applyFont="1" applyFill="1" applyBorder="1" applyAlignment="1" applyProtection="1">
      <alignment vertical="center"/>
      <protection hidden="1"/>
    </xf>
    <xf numFmtId="0" fontId="9" fillId="10" borderId="49" xfId="1" applyNumberFormat="1" applyFont="1" applyFill="1" applyBorder="1" applyAlignment="1">
      <alignment horizontal="center"/>
    </xf>
    <xf numFmtId="3" fontId="9" fillId="10" borderId="29" xfId="1" applyNumberFormat="1" applyFont="1" applyFill="1" applyBorder="1" applyAlignment="1">
      <alignment horizontal="center"/>
    </xf>
    <xf numFmtId="3" fontId="9" fillId="10" borderId="50" xfId="1" applyNumberFormat="1" applyFont="1" applyFill="1" applyBorder="1" applyAlignment="1">
      <alignment horizontal="center"/>
    </xf>
    <xf numFmtId="3" fontId="9" fillId="10" borderId="31" xfId="1" applyNumberFormat="1" applyFont="1" applyFill="1" applyBorder="1" applyAlignment="1">
      <alignment horizontal="center"/>
    </xf>
    <xf numFmtId="3" fontId="9" fillId="10" borderId="27" xfId="1" applyNumberFormat="1" applyFont="1" applyFill="1" applyBorder="1" applyAlignment="1">
      <alignment horizontal="center"/>
    </xf>
    <xf numFmtId="10" fontId="4" fillId="7" borderId="101" xfId="5" applyNumberFormat="1" applyFont="1" applyFill="1" applyBorder="1" applyAlignment="1" applyProtection="1">
      <alignment vertical="center"/>
      <protection hidden="1"/>
    </xf>
    <xf numFmtId="164" fontId="6" fillId="0" borderId="12" xfId="5" applyNumberFormat="1" applyFont="1" applyBorder="1"/>
    <xf numFmtId="164" fontId="6" fillId="0" borderId="101" xfId="5" applyNumberFormat="1" applyFont="1" applyBorder="1"/>
    <xf numFmtId="164" fontId="9" fillId="0" borderId="111" xfId="5" applyNumberFormat="1" applyFont="1" applyBorder="1"/>
    <xf numFmtId="3" fontId="6" fillId="10" borderId="28" xfId="1" applyNumberFormat="1" applyFont="1" applyFill="1" applyBorder="1"/>
    <xf numFmtId="164" fontId="6" fillId="0" borderId="61" xfId="5" applyNumberFormat="1" applyFont="1" applyBorder="1"/>
    <xf numFmtId="3" fontId="9" fillId="0" borderId="8" xfId="1" applyNumberFormat="1" applyFont="1" applyBorder="1"/>
    <xf numFmtId="3" fontId="6" fillId="0" borderId="98" xfId="1" applyNumberFormat="1" applyFont="1" applyBorder="1"/>
    <xf numFmtId="3" fontId="9" fillId="11" borderId="98" xfId="1" applyNumberFormat="1" applyFont="1" applyFill="1" applyBorder="1"/>
    <xf numFmtId="3" fontId="9" fillId="0" borderId="98" xfId="1" applyNumberFormat="1" applyFont="1" applyBorder="1"/>
    <xf numFmtId="3" fontId="9" fillId="11" borderId="10" xfId="1" applyNumberFormat="1" applyFont="1" applyFill="1" applyBorder="1"/>
    <xf numFmtId="164" fontId="9" fillId="11" borderId="101" xfId="5" applyNumberFormat="1" applyFont="1" applyFill="1" applyBorder="1"/>
    <xf numFmtId="0" fontId="16" fillId="10" borderId="28" xfId="1" applyFont="1" applyFill="1" applyBorder="1" applyAlignment="1">
      <alignment vertical="center"/>
    </xf>
    <xf numFmtId="10" fontId="4" fillId="4" borderId="104" xfId="1" applyNumberFormat="1" applyFont="1" applyFill="1" applyBorder="1"/>
    <xf numFmtId="10" fontId="4" fillId="0" borderId="100" xfId="1" applyNumberFormat="1" applyFont="1" applyBorder="1"/>
    <xf numFmtId="4" fontId="4" fillId="0" borderId="100" xfId="1" applyNumberFormat="1" applyFont="1" applyBorder="1"/>
    <xf numFmtId="10" fontId="4" fillId="4" borderId="100" xfId="1" applyNumberFormat="1" applyFont="1" applyFill="1" applyBorder="1"/>
    <xf numFmtId="4" fontId="4" fillId="4" borderId="100" xfId="1" applyNumberFormat="1" applyFont="1" applyFill="1" applyBorder="1"/>
    <xf numFmtId="10" fontId="4" fillId="0" borderId="100" xfId="5" applyNumberFormat="1" applyFont="1" applyBorder="1"/>
    <xf numFmtId="0" fontId="9" fillId="9" borderId="28" xfId="1" applyFont="1" applyFill="1" applyBorder="1" applyAlignment="1" applyProtection="1">
      <alignment horizontal="right" vertical="center"/>
      <protection hidden="1"/>
    </xf>
    <xf numFmtId="2" fontId="4" fillId="0" borderId="104" xfId="1" applyNumberFormat="1" applyFont="1" applyBorder="1"/>
    <xf numFmtId="2" fontId="4" fillId="0" borderId="100" xfId="1" applyNumberFormat="1" applyFont="1" applyBorder="1"/>
    <xf numFmtId="2" fontId="4" fillId="4" borderId="100" xfId="1" applyNumberFormat="1" applyFont="1" applyFill="1" applyBorder="1"/>
    <xf numFmtId="2" fontId="4" fillId="0" borderId="100" xfId="1" applyNumberFormat="1" applyFont="1" applyBorder="1" applyAlignment="1">
      <alignment horizontal="right"/>
    </xf>
    <xf numFmtId="0" fontId="9" fillId="9" borderId="28" xfId="1" applyFont="1" applyFill="1" applyBorder="1" applyAlignment="1" applyProtection="1">
      <alignment vertical="center"/>
      <protection hidden="1"/>
    </xf>
    <xf numFmtId="3" fontId="4" fillId="0" borderId="104" xfId="1" applyNumberFormat="1" applyFont="1" applyBorder="1"/>
    <xf numFmtId="10" fontId="4" fillId="0" borderId="101" xfId="1" applyNumberFormat="1" applyFont="1" applyBorder="1"/>
    <xf numFmtId="4" fontId="4" fillId="0" borderId="101" xfId="1" applyNumberFormat="1" applyFont="1" applyBorder="1"/>
    <xf numFmtId="10" fontId="4" fillId="4" borderId="101" xfId="1" applyNumberFormat="1" applyFont="1" applyFill="1" applyBorder="1"/>
    <xf numFmtId="4" fontId="4" fillId="4" borderId="101" xfId="1" applyNumberFormat="1" applyFont="1" applyFill="1" applyBorder="1"/>
    <xf numFmtId="10" fontId="4" fillId="0" borderId="101" xfId="5" applyNumberFormat="1" applyFont="1" applyBorder="1"/>
    <xf numFmtId="2" fontId="4" fillId="0" borderId="101" xfId="1" applyNumberFormat="1" applyFont="1" applyBorder="1"/>
    <xf numFmtId="2" fontId="4" fillId="4" borderId="101" xfId="1" applyNumberFormat="1" applyFont="1" applyFill="1" applyBorder="1"/>
    <xf numFmtId="2" fontId="4" fillId="0" borderId="101" xfId="1" applyNumberFormat="1" applyFont="1" applyBorder="1" applyAlignment="1">
      <alignment horizontal="right"/>
    </xf>
    <xf numFmtId="0" fontId="9" fillId="9" borderId="31" xfId="1" applyFont="1" applyFill="1" applyBorder="1" applyAlignment="1" applyProtection="1">
      <alignment vertical="center"/>
      <protection hidden="1"/>
    </xf>
    <xf numFmtId="4" fontId="30" fillId="4" borderId="95" xfId="2" applyNumberFormat="1" applyFont="1" applyFill="1" applyBorder="1"/>
    <xf numFmtId="4" fontId="32" fillId="7" borderId="99" xfId="2" applyNumberFormat="1" applyFont="1" applyFill="1" applyBorder="1"/>
    <xf numFmtId="4" fontId="32" fillId="7" borderId="112" xfId="2" applyNumberFormat="1" applyFont="1" applyFill="1" applyBorder="1"/>
    <xf numFmtId="4" fontId="32" fillId="7" borderId="102" xfId="2" applyNumberFormat="1" applyFont="1" applyFill="1" applyBorder="1"/>
    <xf numFmtId="4" fontId="28" fillId="0" borderId="19" xfId="2" applyNumberFormat="1" applyFont="1" applyFill="1" applyBorder="1"/>
    <xf numFmtId="0" fontId="9" fillId="10" borderId="29" xfId="1" applyFont="1" applyFill="1" applyBorder="1" applyAlignment="1">
      <alignment horizontal="left"/>
    </xf>
    <xf numFmtId="0" fontId="9" fillId="10" borderId="28" xfId="1" applyFont="1" applyFill="1" applyBorder="1" applyAlignment="1">
      <alignment horizontal="left"/>
    </xf>
    <xf numFmtId="0" fontId="9" fillId="10" borderId="29" xfId="1" applyFont="1" applyFill="1" applyBorder="1" applyAlignment="1" applyProtection="1">
      <alignment horizontal="left" vertical="center"/>
      <protection hidden="1"/>
    </xf>
    <xf numFmtId="0" fontId="9" fillId="10" borderId="27" xfId="1" applyFont="1" applyFill="1" applyBorder="1" applyAlignment="1" applyProtection="1">
      <alignment horizontal="left" vertical="center"/>
      <protection hidden="1"/>
    </xf>
    <xf numFmtId="0" fontId="15" fillId="10" borderId="62" xfId="1" applyFont="1" applyFill="1" applyBorder="1" applyAlignment="1">
      <alignment horizontal="center" vertical="center"/>
    </xf>
    <xf numFmtId="0" fontId="15" fillId="10" borderId="44" xfId="1" applyFont="1" applyFill="1" applyBorder="1" applyAlignment="1">
      <alignment horizontal="center" vertical="center"/>
    </xf>
    <xf numFmtId="0" fontId="9" fillId="10" borderId="29" xfId="1" applyFont="1" applyFill="1" applyBorder="1" applyAlignment="1" applyProtection="1">
      <alignment horizontal="center" vertical="center"/>
      <protection hidden="1"/>
    </xf>
    <xf numFmtId="0" fontId="9" fillId="10" borderId="51" xfId="1" applyFont="1" applyFill="1" applyBorder="1" applyAlignment="1" applyProtection="1">
      <alignment horizontal="center" vertical="center"/>
      <protection hidden="1"/>
    </xf>
    <xf numFmtId="0" fontId="18" fillId="0" borderId="44" xfId="1" applyFont="1" applyBorder="1" applyAlignment="1">
      <alignment horizontal="left"/>
    </xf>
    <xf numFmtId="0" fontId="15" fillId="10" borderId="29" xfId="1" applyFont="1" applyFill="1" applyBorder="1" applyAlignment="1">
      <alignment horizontal="center" vertical="center"/>
    </xf>
    <xf numFmtId="0" fontId="15" fillId="10" borderId="27" xfId="1" applyFont="1" applyFill="1" applyBorder="1" applyAlignment="1">
      <alignment horizontal="center" vertical="center"/>
    </xf>
    <xf numFmtId="0" fontId="15" fillId="10" borderId="28" xfId="1" applyFont="1" applyFill="1" applyBorder="1" applyAlignment="1">
      <alignment horizontal="center" vertical="center"/>
    </xf>
    <xf numFmtId="0" fontId="9" fillId="10" borderId="28" xfId="1" applyFont="1" applyFill="1" applyBorder="1" applyAlignment="1" applyProtection="1">
      <alignment horizontal="left" vertical="center"/>
      <protection hidden="1"/>
    </xf>
    <xf numFmtId="0" fontId="9" fillId="10" borderId="19" xfId="1" applyFont="1" applyFill="1" applyBorder="1" applyAlignment="1">
      <alignment horizontal="left"/>
    </xf>
    <xf numFmtId="0" fontId="9" fillId="10" borderId="0" xfId="1" applyFont="1" applyFill="1" applyBorder="1" applyAlignment="1">
      <alignment horizontal="left"/>
    </xf>
    <xf numFmtId="0" fontId="9" fillId="10" borderId="62" xfId="1" applyFont="1" applyFill="1" applyBorder="1" applyAlignment="1">
      <alignment horizontal="center"/>
    </xf>
    <xf numFmtId="0" fontId="9" fillId="10" borderId="44" xfId="1" applyFont="1" applyFill="1" applyBorder="1" applyAlignment="1">
      <alignment horizontal="center"/>
    </xf>
    <xf numFmtId="3" fontId="6" fillId="10" borderId="62" xfId="1" applyNumberFormat="1" applyFont="1" applyFill="1" applyBorder="1" applyAlignment="1">
      <alignment horizontal="center"/>
    </xf>
    <xf numFmtId="3" fontId="6" fillId="10" borderId="44" xfId="1" applyNumberFormat="1" applyFont="1" applyFill="1" applyBorder="1" applyAlignment="1">
      <alignment horizontal="center"/>
    </xf>
    <xf numFmtId="0" fontId="9" fillId="10" borderId="58" xfId="1" applyFont="1" applyFill="1" applyBorder="1" applyAlignment="1">
      <alignment horizontal="left"/>
    </xf>
    <xf numFmtId="0" fontId="9" fillId="10" borderId="88" xfId="1" applyFont="1" applyFill="1" applyBorder="1" applyAlignment="1" applyProtection="1">
      <alignment horizontal="left" vertical="center"/>
      <protection hidden="1"/>
    </xf>
    <xf numFmtId="0" fontId="9" fillId="10" borderId="34" xfId="1" applyFont="1" applyFill="1" applyBorder="1" applyAlignment="1" applyProtection="1">
      <alignment horizontal="left" vertical="center"/>
      <protection hidden="1"/>
    </xf>
    <xf numFmtId="3" fontId="6" fillId="10" borderId="29" xfId="1" applyNumberFormat="1" applyFont="1" applyFill="1" applyBorder="1" applyAlignment="1">
      <alignment horizontal="center"/>
    </xf>
    <xf numFmtId="3" fontId="6" fillId="10" borderId="27" xfId="1" applyNumberFormat="1" applyFont="1" applyFill="1" applyBorder="1" applyAlignment="1">
      <alignment horizontal="center"/>
    </xf>
    <xf numFmtId="3" fontId="6" fillId="10" borderId="28" xfId="1" applyNumberFormat="1" applyFont="1" applyFill="1" applyBorder="1" applyAlignment="1">
      <alignment horizontal="center"/>
    </xf>
    <xf numFmtId="3" fontId="9" fillId="10" borderId="62" xfId="1" applyNumberFormat="1" applyFont="1" applyFill="1" applyBorder="1" applyAlignment="1">
      <alignment horizontal="left"/>
    </xf>
    <xf numFmtId="3" fontId="9" fillId="10" borderId="44" xfId="1" applyNumberFormat="1" applyFont="1" applyFill="1" applyBorder="1" applyAlignment="1">
      <alignment horizontal="left"/>
    </xf>
    <xf numFmtId="3" fontId="9" fillId="10" borderId="19" xfId="1" applyNumberFormat="1" applyFont="1" applyFill="1" applyBorder="1" applyAlignment="1">
      <alignment horizontal="left"/>
    </xf>
    <xf numFmtId="3" fontId="9" fillId="10" borderId="0" xfId="1" applyNumberFormat="1" applyFont="1" applyFill="1" applyBorder="1" applyAlignment="1">
      <alignment horizontal="left"/>
    </xf>
    <xf numFmtId="0" fontId="0" fillId="10" borderId="19" xfId="1" applyFont="1" applyFill="1" applyBorder="1" applyAlignment="1">
      <alignment horizontal="center"/>
    </xf>
    <xf numFmtId="0" fontId="0" fillId="10" borderId="0" xfId="1" applyFont="1" applyFill="1" applyBorder="1" applyAlignment="1">
      <alignment horizontal="center"/>
    </xf>
    <xf numFmtId="3" fontId="6" fillId="10" borderId="34" xfId="1" applyNumberFormat="1" applyFont="1" applyFill="1" applyBorder="1" applyAlignment="1">
      <alignment horizontal="center"/>
    </xf>
    <xf numFmtId="0" fontId="9" fillId="10" borderId="29" xfId="1" applyFont="1" applyFill="1" applyBorder="1" applyAlignment="1">
      <alignment horizontal="left" vertical="center"/>
    </xf>
    <xf numFmtId="0" fontId="9" fillId="10" borderId="27" xfId="1" applyFont="1" applyFill="1" applyBorder="1" applyAlignment="1">
      <alignment horizontal="left" vertical="center"/>
    </xf>
    <xf numFmtId="0" fontId="16" fillId="10" borderId="19" xfId="1" applyFont="1" applyFill="1" applyBorder="1" applyAlignment="1">
      <alignment horizontal="center" vertical="center"/>
    </xf>
    <xf numFmtId="0" fontId="16" fillId="10" borderId="0" xfId="1" applyFont="1" applyFill="1" applyBorder="1" applyAlignment="1">
      <alignment horizontal="center" vertical="center"/>
    </xf>
  </cellXfs>
  <cellStyles count="8">
    <cellStyle name="ąA" xfId="1" xr:uid="{00000000-0005-0000-0000-000000000000}"/>
    <cellStyle name="Normal" xfId="2" xr:uid="{00000000-0005-0000-0000-000001000000}"/>
    <cellStyle name="Normal 2" xfId="6" xr:uid="{968AA1EA-4075-4069-9187-AA73D7177C70}"/>
    <cellStyle name="Normální" xfId="0" builtinId="0"/>
    <cellStyle name="normální 2" xfId="3" xr:uid="{00000000-0005-0000-0000-000003000000}"/>
    <cellStyle name="normální 3" xfId="4" xr:uid="{00000000-0005-0000-0000-000004000000}"/>
    <cellStyle name="Percent 2" xfId="7" xr:uid="{8CC60042-DFB9-4484-912A-B2A323483132}"/>
    <cellStyle name="Procent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Přidaná hodnota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Výsledovka!$D$3:$G$3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cat>
          <c:val>
            <c:numRef>
              <c:f>Výsledovka!$D$14:$G$14</c:f>
              <c:numCache>
                <c:formatCode>#,##0.00</c:formatCode>
                <c:ptCount val="4"/>
                <c:pt idx="0">
                  <c:v>4392</c:v>
                </c:pt>
                <c:pt idx="1">
                  <c:v>4306</c:v>
                </c:pt>
                <c:pt idx="2">
                  <c:v>3315</c:v>
                </c:pt>
                <c:pt idx="3">
                  <c:v>3430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3F-44A0-A991-B5C5BE8DF8C3}"/>
            </c:ext>
          </c:extLst>
        </c:ser>
        <c:ser>
          <c:idx val="1"/>
          <c:order val="1"/>
          <c:tx>
            <c:v>Výkonová spotřeba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Výsledovka!$D$3:$G$3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cat>
          <c:val>
            <c:numRef>
              <c:f>Výsledovka!$D$11:$G$11</c:f>
              <c:numCache>
                <c:formatCode>#,##0.00</c:formatCode>
                <c:ptCount val="4"/>
                <c:pt idx="0">
                  <c:v>6825</c:v>
                </c:pt>
                <c:pt idx="1">
                  <c:v>5754</c:v>
                </c:pt>
                <c:pt idx="2">
                  <c:v>4858</c:v>
                </c:pt>
                <c:pt idx="3">
                  <c:v>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F-44A0-A991-B5C5BE8DF8C3}"/>
            </c:ext>
          </c:extLst>
        </c:ser>
        <c:ser>
          <c:idx val="2"/>
          <c:order val="2"/>
          <c:tx>
            <c:v>Výkony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Výsledovka!$D$3:$G$3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cat>
          <c:val>
            <c:numRef>
              <c:f>Výsledovka!$D$7:$G$7</c:f>
              <c:numCache>
                <c:formatCode>#,##0</c:formatCode>
                <c:ptCount val="4"/>
                <c:pt idx="0">
                  <c:v>11217</c:v>
                </c:pt>
                <c:pt idx="1">
                  <c:v>10060</c:v>
                </c:pt>
                <c:pt idx="2">
                  <c:v>8173</c:v>
                </c:pt>
                <c:pt idx="3">
                  <c:v>8323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3F-44A0-A991-B5C5BE8DF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85503"/>
        <c:axId val="2011762559"/>
      </c:lineChart>
      <c:catAx>
        <c:axId val="204798550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762559"/>
        <c:crosses val="autoZero"/>
        <c:auto val="1"/>
        <c:lblAlgn val="ctr"/>
        <c:lblOffset val="100"/>
        <c:noMultiLvlLbl val="0"/>
      </c:catAx>
      <c:valAx>
        <c:axId val="201176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985503"/>
        <c:crosses val="max"/>
        <c:crossBetween val="between"/>
        <c:minorUnit val="2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Aktiva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Výsledovka!$D$3:$G$3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cat>
          <c:val>
            <c:numRef>
              <c:f>'Poměrová analýza'!$C$18:$F$18</c:f>
              <c:numCache>
                <c:formatCode>0.00</c:formatCode>
                <c:ptCount val="4"/>
                <c:pt idx="0">
                  <c:v>159.28265524625269</c:v>
                </c:pt>
                <c:pt idx="1">
                  <c:v>161.24850894632209</c:v>
                </c:pt>
                <c:pt idx="2">
                  <c:v>168.0411109751621</c:v>
                </c:pt>
                <c:pt idx="3">
                  <c:v>182.70335215667427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7B-4430-998D-36E04781F609}"/>
            </c:ext>
          </c:extLst>
        </c:ser>
        <c:ser>
          <c:idx val="1"/>
          <c:order val="1"/>
          <c:tx>
            <c:v>Zásoby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Výsledovka!$D$3:$G$3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cat>
          <c:val>
            <c:numRef>
              <c:f>'Poměrová analýza'!$C$19:$F$19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B-4430-998D-36E04781F609}"/>
            </c:ext>
          </c:extLst>
        </c:ser>
        <c:ser>
          <c:idx val="2"/>
          <c:order val="2"/>
          <c:tx>
            <c:v>Pohledávky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Výsledovka!$D$3:$G$3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cat>
          <c:val>
            <c:numRef>
              <c:f>'Poměrová analýza'!$C$20:$F$20</c:f>
              <c:numCache>
                <c:formatCode>0.00</c:formatCode>
                <c:ptCount val="4"/>
                <c:pt idx="0">
                  <c:v>13.008565310492505</c:v>
                </c:pt>
                <c:pt idx="1">
                  <c:v>11.522862823061631</c:v>
                </c:pt>
                <c:pt idx="2">
                  <c:v>10.527346139728373</c:v>
                </c:pt>
                <c:pt idx="3">
                  <c:v>21.10777363931275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7B-4430-998D-36E04781F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85503"/>
        <c:axId val="2011762559"/>
      </c:lineChart>
      <c:catAx>
        <c:axId val="204798550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1762559"/>
        <c:crosses val="autoZero"/>
        <c:auto val="1"/>
        <c:lblAlgn val="ctr"/>
        <c:lblOffset val="100"/>
        <c:noMultiLvlLbl val="0"/>
      </c:catAx>
      <c:valAx>
        <c:axId val="2011762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985503"/>
        <c:crosses val="max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6</xdr:row>
      <xdr:rowOff>152400</xdr:rowOff>
    </xdr:from>
    <xdr:to>
      <xdr:col>16</xdr:col>
      <xdr:colOff>257175</xdr:colOff>
      <xdr:row>23</xdr:row>
      <xdr:rowOff>57151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9B396BC-2E83-45E9-8C8B-CC85990D6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0</xdr:rowOff>
    </xdr:from>
    <xdr:to>
      <xdr:col>15</xdr:col>
      <xdr:colOff>381000</xdr:colOff>
      <xdr:row>25</xdr:row>
      <xdr:rowOff>142876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9B1EE89-E0F5-465F-AC8C-1629B7F85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ummaryBelow="0" summaryRight="0"/>
  </sheetPr>
  <dimension ref="A1:L137"/>
  <sheetViews>
    <sheetView zoomScaleNormal="100" workbookViewId="0">
      <selection activeCell="I22" sqref="I22"/>
    </sheetView>
  </sheetViews>
  <sheetFormatPr defaultRowHeight="12" outlineLevelRow="2"/>
  <cols>
    <col min="1" max="1" width="5.140625" style="4" customWidth="1"/>
    <col min="2" max="2" width="47.85546875" style="4" customWidth="1"/>
    <col min="3" max="5" width="14.85546875" style="7" customWidth="1"/>
    <col min="6" max="7" width="14.85546875" style="4" customWidth="1"/>
    <col min="8" max="8" width="42.140625" style="4" customWidth="1"/>
    <col min="9" max="16384" width="9.140625" style="4"/>
  </cols>
  <sheetData>
    <row r="1" spans="1:8" ht="26.25" customHeight="1" thickBot="1">
      <c r="A1" s="635" t="s">
        <v>292</v>
      </c>
      <c r="B1" s="636"/>
      <c r="C1" s="636"/>
      <c r="D1" s="636"/>
      <c r="E1" s="636"/>
      <c r="F1" s="636"/>
      <c r="G1" s="636"/>
      <c r="H1" s="436"/>
    </row>
    <row r="2" spans="1:8" ht="12.75" thickBot="1"/>
    <row r="3" spans="1:8" ht="12.75" thickBot="1">
      <c r="A3" s="631" t="s">
        <v>303</v>
      </c>
      <c r="B3" s="632"/>
      <c r="C3" s="476">
        <v>2017</v>
      </c>
      <c r="D3" s="90">
        <f>C3-1</f>
        <v>2016</v>
      </c>
      <c r="E3" s="365">
        <f>D3-1</f>
        <v>2015</v>
      </c>
      <c r="F3" s="140">
        <f>E3-1</f>
        <v>2014</v>
      </c>
      <c r="G3" s="91">
        <f>F3-1</f>
        <v>2013</v>
      </c>
    </row>
    <row r="4" spans="1:8">
      <c r="A4" s="97"/>
      <c r="B4" s="98" t="s">
        <v>18</v>
      </c>
      <c r="C4" s="356">
        <f>C5+C6+C35+C66</f>
        <v>4959</v>
      </c>
      <c r="D4" s="50">
        <f t="shared" ref="D4:E4" si="0">D5+D6+D35+D66</f>
        <v>4506</v>
      </c>
      <c r="E4" s="50">
        <f t="shared" si="0"/>
        <v>3815</v>
      </c>
      <c r="F4" s="50">
        <f t="shared" ref="F4:G4" si="1">F5+F6+F35+F66</f>
        <v>4224</v>
      </c>
      <c r="G4" s="500">
        <f t="shared" si="1"/>
        <v>4690</v>
      </c>
    </row>
    <row r="5" spans="1:8">
      <c r="A5" s="92" t="s">
        <v>201</v>
      </c>
      <c r="B5" s="99" t="s">
        <v>19</v>
      </c>
      <c r="C5" s="72"/>
      <c r="D5" s="73"/>
      <c r="E5" s="421"/>
      <c r="F5" s="73"/>
      <c r="G5" s="420"/>
    </row>
    <row r="6" spans="1:8">
      <c r="A6" s="92" t="s">
        <v>202</v>
      </c>
      <c r="B6" s="100" t="s">
        <v>203</v>
      </c>
      <c r="C6" s="348">
        <f>C7+C16+C26</f>
        <v>2852</v>
      </c>
      <c r="D6" s="71">
        <f t="shared" ref="D6:E6" si="2">D7+D16+D26</f>
        <v>2775</v>
      </c>
      <c r="E6" s="71">
        <f t="shared" si="2"/>
        <v>3022</v>
      </c>
      <c r="F6" s="506">
        <f t="shared" ref="F6:G6" si="3">F7+F16+F26</f>
        <v>3306</v>
      </c>
      <c r="G6" s="501">
        <f t="shared" si="3"/>
        <v>3756</v>
      </c>
    </row>
    <row r="7" spans="1:8" outlineLevel="1">
      <c r="A7" s="93" t="s">
        <v>20</v>
      </c>
      <c r="B7" s="101" t="s">
        <v>21</v>
      </c>
      <c r="C7" s="353">
        <f>SUM(C8:C15)</f>
        <v>0</v>
      </c>
      <c r="D7" s="45">
        <f t="shared" ref="D7:E7" si="4">SUM(D8:D15)</f>
        <v>0</v>
      </c>
      <c r="E7" s="45">
        <f t="shared" si="4"/>
        <v>0</v>
      </c>
      <c r="F7" s="507">
        <f t="shared" ref="F7:G7" si="5">SUM(F8:F15)</f>
        <v>0</v>
      </c>
      <c r="G7" s="502">
        <f t="shared" si="5"/>
        <v>0</v>
      </c>
    </row>
    <row r="8" spans="1:8" outlineLevel="2">
      <c r="A8" s="94" t="s">
        <v>178</v>
      </c>
      <c r="B8" s="102" t="s">
        <v>22</v>
      </c>
      <c r="C8" s="46"/>
      <c r="D8" s="47"/>
      <c r="E8" s="47"/>
      <c r="F8" s="508"/>
      <c r="G8" s="503"/>
    </row>
    <row r="9" spans="1:8" outlineLevel="2">
      <c r="A9" s="94" t="s">
        <v>179</v>
      </c>
      <c r="B9" s="102" t="s">
        <v>291</v>
      </c>
      <c r="C9" s="46"/>
      <c r="D9" s="47"/>
      <c r="E9" s="47"/>
      <c r="F9" s="508"/>
      <c r="G9" s="503"/>
    </row>
    <row r="10" spans="1:8" outlineLevel="2">
      <c r="A10" s="94" t="s">
        <v>180</v>
      </c>
      <c r="B10" s="102" t="s">
        <v>23</v>
      </c>
      <c r="C10" s="46"/>
      <c r="D10" s="47"/>
      <c r="E10" s="47"/>
      <c r="F10" s="508"/>
      <c r="G10" s="503"/>
    </row>
    <row r="11" spans="1:8" outlineLevel="2">
      <c r="A11" s="94" t="s">
        <v>181</v>
      </c>
      <c r="B11" s="102" t="s">
        <v>24</v>
      </c>
      <c r="C11" s="46"/>
      <c r="D11" s="47"/>
      <c r="E11" s="47"/>
      <c r="F11" s="508"/>
      <c r="G11" s="503"/>
    </row>
    <row r="12" spans="1:8" outlineLevel="2">
      <c r="A12" s="94" t="s">
        <v>206</v>
      </c>
      <c r="B12" s="102" t="s">
        <v>205</v>
      </c>
      <c r="C12" s="46"/>
      <c r="D12" s="47"/>
      <c r="E12" s="47"/>
      <c r="F12" s="508"/>
      <c r="G12" s="503"/>
    </row>
    <row r="13" spans="1:8" outlineLevel="2">
      <c r="A13" s="94" t="s">
        <v>207</v>
      </c>
      <c r="B13" s="102" t="s">
        <v>25</v>
      </c>
      <c r="C13" s="46"/>
      <c r="D13" s="47"/>
      <c r="E13" s="422"/>
      <c r="F13" s="508"/>
      <c r="G13" s="503"/>
    </row>
    <row r="14" spans="1:8" outlineLevel="2">
      <c r="A14" s="94" t="s">
        <v>208</v>
      </c>
      <c r="B14" s="102" t="s">
        <v>26</v>
      </c>
      <c r="C14" s="46"/>
      <c r="D14" s="47"/>
      <c r="E14" s="47"/>
      <c r="F14" s="508"/>
      <c r="G14" s="503"/>
    </row>
    <row r="15" spans="1:8" outlineLevel="2">
      <c r="A15" s="94" t="s">
        <v>209</v>
      </c>
      <c r="B15" s="102" t="s">
        <v>27</v>
      </c>
      <c r="C15" s="46"/>
      <c r="D15" s="47"/>
      <c r="E15" s="47"/>
      <c r="F15" s="508"/>
      <c r="G15" s="503"/>
    </row>
    <row r="16" spans="1:8" outlineLevel="1">
      <c r="A16" s="93" t="s">
        <v>28</v>
      </c>
      <c r="B16" s="101" t="s">
        <v>29</v>
      </c>
      <c r="C16" s="353">
        <f>SUM(C17:C25)</f>
        <v>2852</v>
      </c>
      <c r="D16" s="45">
        <f t="shared" ref="D16:E16" si="6">SUM(D17:D25)</f>
        <v>2775</v>
      </c>
      <c r="E16" s="45">
        <f t="shared" si="6"/>
        <v>3022</v>
      </c>
      <c r="F16" s="507">
        <f t="shared" ref="F16:G16" si="7">SUM(F17:F25)</f>
        <v>3306</v>
      </c>
      <c r="G16" s="502">
        <f t="shared" si="7"/>
        <v>3756</v>
      </c>
    </row>
    <row r="17" spans="1:7" outlineLevel="2">
      <c r="A17" s="94" t="s">
        <v>178</v>
      </c>
      <c r="B17" s="102" t="s">
        <v>30</v>
      </c>
      <c r="C17" s="59">
        <v>263</v>
      </c>
      <c r="D17" s="60">
        <v>263</v>
      </c>
      <c r="E17" s="419">
        <v>263</v>
      </c>
      <c r="F17" s="478">
        <v>263</v>
      </c>
      <c r="G17" s="413">
        <v>263</v>
      </c>
    </row>
    <row r="18" spans="1:7" outlineLevel="2">
      <c r="A18" s="94" t="s">
        <v>179</v>
      </c>
      <c r="B18" s="102" t="s">
        <v>210</v>
      </c>
      <c r="C18" s="46">
        <v>2328</v>
      </c>
      <c r="D18" s="47">
        <v>2432</v>
      </c>
      <c r="E18" s="47">
        <v>2555</v>
      </c>
      <c r="F18" s="508">
        <v>2681</v>
      </c>
      <c r="G18" s="503">
        <v>2809</v>
      </c>
    </row>
    <row r="19" spans="1:7" outlineLevel="2">
      <c r="A19" s="94" t="s">
        <v>180</v>
      </c>
      <c r="B19" s="102" t="s">
        <v>211</v>
      </c>
      <c r="C19" s="59">
        <v>261</v>
      </c>
      <c r="D19" s="60">
        <v>80</v>
      </c>
      <c r="E19" s="419">
        <v>204</v>
      </c>
      <c r="F19" s="478">
        <v>362</v>
      </c>
      <c r="G19" s="413">
        <v>684</v>
      </c>
    </row>
    <row r="20" spans="1:7" outlineLevel="2">
      <c r="A20" s="94" t="s">
        <v>181</v>
      </c>
      <c r="B20" s="102" t="s">
        <v>31</v>
      </c>
      <c r="C20" s="46"/>
      <c r="D20" s="47"/>
      <c r="E20" s="47"/>
      <c r="F20" s="508"/>
      <c r="G20" s="503"/>
    </row>
    <row r="21" spans="1:7" outlineLevel="2">
      <c r="A21" s="94" t="s">
        <v>206</v>
      </c>
      <c r="B21" s="102" t="s">
        <v>32</v>
      </c>
      <c r="C21" s="46"/>
      <c r="D21" s="47"/>
      <c r="E21" s="47"/>
      <c r="F21" s="508"/>
      <c r="G21" s="503"/>
    </row>
    <row r="22" spans="1:7" outlineLevel="2">
      <c r="A22" s="94" t="s">
        <v>207</v>
      </c>
      <c r="B22" s="102" t="s">
        <v>272</v>
      </c>
      <c r="C22" s="46"/>
      <c r="D22" s="47"/>
      <c r="E22" s="47"/>
      <c r="F22" s="508"/>
      <c r="G22" s="503"/>
    </row>
    <row r="23" spans="1:7" outlineLevel="2">
      <c r="A23" s="94" t="s">
        <v>208</v>
      </c>
      <c r="B23" s="102" t="s">
        <v>33</v>
      </c>
      <c r="C23" s="59"/>
      <c r="D23" s="60"/>
      <c r="E23" s="419"/>
      <c r="F23" s="478"/>
      <c r="G23" s="413"/>
    </row>
    <row r="24" spans="1:7" outlineLevel="2">
      <c r="A24" s="94" t="s">
        <v>209</v>
      </c>
      <c r="B24" s="102" t="s">
        <v>34</v>
      </c>
      <c r="C24" s="46"/>
      <c r="D24" s="47"/>
      <c r="E24" s="47"/>
      <c r="F24" s="508"/>
      <c r="G24" s="503"/>
    </row>
    <row r="25" spans="1:7" outlineLevel="2">
      <c r="A25" s="94" t="s">
        <v>229</v>
      </c>
      <c r="B25" s="102" t="s">
        <v>212</v>
      </c>
      <c r="C25" s="46"/>
      <c r="D25" s="47"/>
      <c r="E25" s="47"/>
      <c r="F25" s="508"/>
      <c r="G25" s="503"/>
    </row>
    <row r="26" spans="1:7" outlineLevel="1">
      <c r="A26" s="93" t="s">
        <v>35</v>
      </c>
      <c r="B26" s="101" t="s">
        <v>36</v>
      </c>
      <c r="C26" s="353">
        <f>SUM(C27:C34)</f>
        <v>0</v>
      </c>
      <c r="D26" s="45">
        <f>SUM(D27:D34)</f>
        <v>0</v>
      </c>
      <c r="E26" s="45">
        <f>SUM(E27:E34)</f>
        <v>0</v>
      </c>
      <c r="F26" s="507">
        <f>SUM(F27:F34)</f>
        <v>0</v>
      </c>
      <c r="G26" s="502">
        <f>SUM(G27:G34)</f>
        <v>0</v>
      </c>
    </row>
    <row r="27" spans="1:7" outlineLevel="2">
      <c r="A27" s="94" t="s">
        <v>178</v>
      </c>
      <c r="B27" s="102" t="s">
        <v>213</v>
      </c>
      <c r="C27" s="46"/>
      <c r="D27" s="47"/>
      <c r="E27" s="47"/>
      <c r="F27" s="508"/>
      <c r="G27" s="503"/>
    </row>
    <row r="28" spans="1:7" outlineLevel="2">
      <c r="A28" s="94" t="s">
        <v>179</v>
      </c>
      <c r="B28" s="102" t="s">
        <v>214</v>
      </c>
      <c r="C28" s="46"/>
      <c r="D28" s="47"/>
      <c r="E28" s="47"/>
      <c r="F28" s="508"/>
      <c r="G28" s="503"/>
    </row>
    <row r="29" spans="1:7" outlineLevel="2">
      <c r="A29" s="94" t="s">
        <v>180</v>
      </c>
      <c r="B29" s="102" t="s">
        <v>215</v>
      </c>
      <c r="C29" s="46"/>
      <c r="D29" s="47"/>
      <c r="E29" s="47"/>
      <c r="F29" s="508"/>
      <c r="G29" s="503"/>
    </row>
    <row r="30" spans="1:7" outlineLevel="2">
      <c r="A30" s="94" t="s">
        <v>181</v>
      </c>
      <c r="B30" s="102" t="s">
        <v>216</v>
      </c>
      <c r="C30" s="46"/>
      <c r="D30" s="47"/>
      <c r="E30" s="47"/>
      <c r="F30" s="508"/>
      <c r="G30" s="503"/>
    </row>
    <row r="31" spans="1:7" outlineLevel="2">
      <c r="A31" s="94"/>
      <c r="B31" s="102" t="s">
        <v>217</v>
      </c>
      <c r="C31" s="46"/>
      <c r="D31" s="47"/>
      <c r="E31" s="47"/>
      <c r="F31" s="508"/>
      <c r="G31" s="503"/>
    </row>
    <row r="32" spans="1:7" outlineLevel="2">
      <c r="A32" s="94" t="s">
        <v>206</v>
      </c>
      <c r="B32" s="102" t="s">
        <v>218</v>
      </c>
      <c r="C32" s="46"/>
      <c r="D32" s="47"/>
      <c r="E32" s="47"/>
      <c r="F32" s="508"/>
      <c r="G32" s="503"/>
    </row>
    <row r="33" spans="1:7" outlineLevel="2">
      <c r="A33" s="94" t="s">
        <v>207</v>
      </c>
      <c r="B33" s="102" t="s">
        <v>219</v>
      </c>
      <c r="C33" s="46"/>
      <c r="D33" s="47"/>
      <c r="E33" s="47"/>
      <c r="F33" s="508"/>
      <c r="G33" s="503"/>
    </row>
    <row r="34" spans="1:7" outlineLevel="2">
      <c r="A34" s="94" t="s">
        <v>208</v>
      </c>
      <c r="B34" s="102" t="s">
        <v>220</v>
      </c>
      <c r="C34" s="46"/>
      <c r="D34" s="47"/>
      <c r="E34" s="47"/>
      <c r="F34" s="508"/>
      <c r="G34" s="503"/>
    </row>
    <row r="35" spans="1:7">
      <c r="A35" s="92" t="s">
        <v>155</v>
      </c>
      <c r="B35" s="100" t="s">
        <v>37</v>
      </c>
      <c r="C35" s="354">
        <f>C36+C43+C51+C61</f>
        <v>2014</v>
      </c>
      <c r="D35" s="355">
        <f t="shared" ref="D35:E35" si="8">D36+D43+D51+D61</f>
        <v>1653</v>
      </c>
      <c r="E35" s="355">
        <f t="shared" si="8"/>
        <v>719</v>
      </c>
      <c r="F35" s="509">
        <f t="shared" ref="F35:G35" si="9">F36+F43+F51+F61</f>
        <v>837</v>
      </c>
      <c r="G35" s="504">
        <f t="shared" si="9"/>
        <v>790</v>
      </c>
    </row>
    <row r="36" spans="1:7" outlineLevel="1">
      <c r="A36" s="93" t="s">
        <v>38</v>
      </c>
      <c r="B36" s="101" t="s">
        <v>39</v>
      </c>
      <c r="C36" s="350"/>
      <c r="D36" s="626"/>
      <c r="E36" s="351"/>
      <c r="F36" s="479"/>
      <c r="G36" s="505"/>
    </row>
    <row r="37" spans="1:7" outlineLevel="2">
      <c r="A37" s="94" t="s">
        <v>178</v>
      </c>
      <c r="B37" s="102" t="s">
        <v>40</v>
      </c>
      <c r="C37" s="59"/>
      <c r="D37" s="60"/>
      <c r="E37" s="419"/>
      <c r="F37" s="478"/>
      <c r="G37" s="413"/>
    </row>
    <row r="38" spans="1:7" outlineLevel="2">
      <c r="A38" s="94" t="s">
        <v>179</v>
      </c>
      <c r="B38" s="102" t="s">
        <v>41</v>
      </c>
      <c r="C38" s="59"/>
      <c r="D38" s="60"/>
      <c r="E38" s="419"/>
      <c r="F38" s="478"/>
      <c r="G38" s="413"/>
    </row>
    <row r="39" spans="1:7" outlineLevel="2">
      <c r="A39" s="94" t="s">
        <v>180</v>
      </c>
      <c r="B39" s="102" t="s">
        <v>42</v>
      </c>
      <c r="C39" s="59"/>
      <c r="D39" s="60"/>
      <c r="E39" s="419"/>
      <c r="F39" s="478"/>
      <c r="G39" s="413"/>
    </row>
    <row r="40" spans="1:7" outlineLevel="2">
      <c r="A40" s="94" t="s">
        <v>181</v>
      </c>
      <c r="B40" s="102" t="s">
        <v>43</v>
      </c>
      <c r="C40" s="46"/>
      <c r="D40" s="47"/>
      <c r="E40" s="47"/>
      <c r="F40" s="508"/>
      <c r="G40" s="503"/>
    </row>
    <row r="41" spans="1:7" outlineLevel="2">
      <c r="A41" s="94" t="s">
        <v>206</v>
      </c>
      <c r="B41" s="102" t="s">
        <v>44</v>
      </c>
      <c r="C41" s="46"/>
      <c r="D41" s="47"/>
      <c r="E41" s="47"/>
      <c r="F41" s="508"/>
      <c r="G41" s="503"/>
    </row>
    <row r="42" spans="1:7" outlineLevel="2">
      <c r="A42" s="95" t="s">
        <v>207</v>
      </c>
      <c r="B42" s="102" t="s">
        <v>45</v>
      </c>
      <c r="C42" s="46"/>
      <c r="D42" s="47"/>
      <c r="E42" s="47"/>
      <c r="F42" s="508"/>
      <c r="G42" s="503"/>
    </row>
    <row r="43" spans="1:7" outlineLevel="1">
      <c r="A43" s="93" t="s">
        <v>46</v>
      </c>
      <c r="B43" s="101" t="s">
        <v>47</v>
      </c>
      <c r="C43" s="353">
        <f>SUM(C44:C50)</f>
        <v>0</v>
      </c>
      <c r="D43" s="45">
        <f>SUM(D44:D50)</f>
        <v>0</v>
      </c>
      <c r="E43" s="45">
        <f>SUM(E44:E50)</f>
        <v>0</v>
      </c>
      <c r="F43" s="507">
        <f>SUM(F44:F50)</f>
        <v>0</v>
      </c>
      <c r="G43" s="502">
        <f>SUM(G44:G50)</f>
        <v>0</v>
      </c>
    </row>
    <row r="44" spans="1:7" outlineLevel="2">
      <c r="A44" s="94" t="s">
        <v>178</v>
      </c>
      <c r="B44" s="102" t="s">
        <v>226</v>
      </c>
      <c r="C44" s="46"/>
      <c r="D44" s="47"/>
      <c r="E44" s="47"/>
      <c r="F44" s="508"/>
      <c r="G44" s="503"/>
    </row>
    <row r="45" spans="1:7" outlineLevel="2">
      <c r="A45" s="94" t="s">
        <v>179</v>
      </c>
      <c r="B45" s="102" t="s">
        <v>221</v>
      </c>
      <c r="C45" s="46"/>
      <c r="D45" s="47"/>
      <c r="E45" s="47"/>
      <c r="F45" s="508"/>
      <c r="G45" s="503"/>
    </row>
    <row r="46" spans="1:7" outlineLevel="2">
      <c r="A46" s="94" t="s">
        <v>180</v>
      </c>
      <c r="B46" s="102" t="s">
        <v>274</v>
      </c>
      <c r="C46" s="46"/>
      <c r="D46" s="47"/>
      <c r="E46" s="47"/>
      <c r="F46" s="508"/>
      <c r="G46" s="503"/>
    </row>
    <row r="47" spans="1:7" outlineLevel="2">
      <c r="A47" s="94" t="s">
        <v>181</v>
      </c>
      <c r="B47" s="102" t="s">
        <v>275</v>
      </c>
      <c r="C47" s="46"/>
      <c r="D47" s="47"/>
      <c r="E47" s="47"/>
      <c r="F47" s="508"/>
      <c r="G47" s="503"/>
    </row>
    <row r="48" spans="1:7" outlineLevel="2">
      <c r="A48" s="94" t="s">
        <v>206</v>
      </c>
      <c r="B48" s="102" t="s">
        <v>224</v>
      </c>
      <c r="C48" s="46"/>
      <c r="D48" s="47"/>
      <c r="E48" s="47"/>
      <c r="F48" s="508"/>
      <c r="G48" s="503"/>
    </row>
    <row r="49" spans="1:7" outlineLevel="2">
      <c r="A49" s="94" t="s">
        <v>207</v>
      </c>
      <c r="B49" s="102" t="s">
        <v>48</v>
      </c>
      <c r="C49" s="46"/>
      <c r="D49" s="47"/>
      <c r="E49" s="47"/>
      <c r="F49" s="508"/>
      <c r="G49" s="503"/>
    </row>
    <row r="50" spans="1:7" outlineLevel="2">
      <c r="A50" s="94" t="s">
        <v>208</v>
      </c>
      <c r="B50" s="102" t="s">
        <v>225</v>
      </c>
      <c r="C50" s="46"/>
      <c r="D50" s="47"/>
      <c r="E50" s="47"/>
      <c r="F50" s="508"/>
      <c r="G50" s="503"/>
    </row>
    <row r="51" spans="1:7" outlineLevel="1">
      <c r="A51" s="93" t="s">
        <v>49</v>
      </c>
      <c r="B51" s="101" t="s">
        <v>50</v>
      </c>
      <c r="C51" s="350">
        <f>SUM(C52:C60)</f>
        <v>405</v>
      </c>
      <c r="D51" s="352">
        <f t="shared" ref="D51:E51" si="10">SUM(D52:D60)</f>
        <v>322</v>
      </c>
      <c r="E51" s="352">
        <f t="shared" si="10"/>
        <v>239</v>
      </c>
      <c r="F51" s="510">
        <f t="shared" ref="F51:G51" si="11">SUM(F52:F60)</f>
        <v>488</v>
      </c>
      <c r="G51" s="412">
        <f t="shared" si="11"/>
        <v>365</v>
      </c>
    </row>
    <row r="52" spans="1:7" outlineLevel="2">
      <c r="A52" s="94" t="s">
        <v>178</v>
      </c>
      <c r="B52" s="102" t="s">
        <v>226</v>
      </c>
      <c r="C52" s="59">
        <v>373</v>
      </c>
      <c r="D52" s="60">
        <v>293</v>
      </c>
      <c r="E52" s="418">
        <v>187</v>
      </c>
      <c r="F52" s="511">
        <v>461</v>
      </c>
      <c r="G52" s="61">
        <v>336</v>
      </c>
    </row>
    <row r="53" spans="1:7" outlineLevel="2">
      <c r="A53" s="94" t="s">
        <v>179</v>
      </c>
      <c r="B53" s="102" t="s">
        <v>221</v>
      </c>
      <c r="C53" s="46"/>
      <c r="D53" s="47"/>
      <c r="E53" s="47"/>
      <c r="F53" s="508"/>
      <c r="G53" s="411"/>
    </row>
    <row r="54" spans="1:7" outlineLevel="2">
      <c r="A54" s="94" t="s">
        <v>180</v>
      </c>
      <c r="B54" s="102" t="s">
        <v>274</v>
      </c>
      <c r="C54" s="46"/>
      <c r="D54" s="47"/>
      <c r="E54" s="47"/>
      <c r="F54" s="508"/>
      <c r="G54" s="411"/>
    </row>
    <row r="55" spans="1:7" outlineLevel="2">
      <c r="A55" s="94" t="s">
        <v>181</v>
      </c>
      <c r="B55" s="102" t="s">
        <v>275</v>
      </c>
      <c r="C55" s="46"/>
      <c r="D55" s="47"/>
      <c r="E55" s="47"/>
      <c r="F55" s="508"/>
      <c r="G55" s="411"/>
    </row>
    <row r="56" spans="1:7" outlineLevel="2">
      <c r="A56" s="94" t="s">
        <v>206</v>
      </c>
      <c r="B56" s="102" t="s">
        <v>227</v>
      </c>
      <c r="C56" s="46"/>
      <c r="D56" s="47"/>
      <c r="E56" s="47"/>
      <c r="F56" s="508"/>
      <c r="G56" s="411"/>
    </row>
    <row r="57" spans="1:7" outlineLevel="2">
      <c r="A57" s="94" t="s">
        <v>207</v>
      </c>
      <c r="B57" s="102" t="s">
        <v>51</v>
      </c>
      <c r="C57" s="59"/>
      <c r="D57" s="60">
        <v>1</v>
      </c>
      <c r="E57" s="419">
        <v>1</v>
      </c>
      <c r="F57" s="478"/>
      <c r="G57" s="413">
        <v>4</v>
      </c>
    </row>
    <row r="58" spans="1:7" outlineLevel="2">
      <c r="A58" s="94" t="s">
        <v>208</v>
      </c>
      <c r="B58" s="102" t="s">
        <v>228</v>
      </c>
      <c r="C58" s="59">
        <v>32</v>
      </c>
      <c r="D58" s="60">
        <v>28</v>
      </c>
      <c r="E58" s="419">
        <v>51</v>
      </c>
      <c r="F58" s="478">
        <v>27</v>
      </c>
      <c r="G58" s="413">
        <v>25</v>
      </c>
    </row>
    <row r="59" spans="1:7" outlineLevel="2">
      <c r="A59" s="94" t="s">
        <v>209</v>
      </c>
      <c r="B59" s="102" t="s">
        <v>224</v>
      </c>
      <c r="C59" s="46"/>
      <c r="D59" s="47"/>
      <c r="E59" s="47"/>
      <c r="F59" s="508"/>
      <c r="G59" s="411"/>
    </row>
    <row r="60" spans="1:7" outlineLevel="2">
      <c r="A60" s="94" t="s">
        <v>229</v>
      </c>
      <c r="B60" s="102" t="s">
        <v>48</v>
      </c>
      <c r="C60" s="59"/>
      <c r="D60" s="60"/>
      <c r="E60" s="419"/>
      <c r="F60" s="478"/>
      <c r="G60" s="413"/>
    </row>
    <row r="61" spans="1:7" outlineLevel="1">
      <c r="A61" s="93" t="s">
        <v>52</v>
      </c>
      <c r="B61" s="101" t="s">
        <v>53</v>
      </c>
      <c r="C61" s="350">
        <f>SUM(C62:C65)</f>
        <v>1609</v>
      </c>
      <c r="D61" s="351">
        <f t="shared" ref="D61:E61" si="12">SUM(D62:D65)</f>
        <v>1331</v>
      </c>
      <c r="E61" s="351">
        <f t="shared" si="12"/>
        <v>480</v>
      </c>
      <c r="F61" s="479">
        <f t="shared" ref="F61:G61" si="13">SUM(F62:F65)</f>
        <v>349</v>
      </c>
      <c r="G61" s="414">
        <f t="shared" si="13"/>
        <v>425</v>
      </c>
    </row>
    <row r="62" spans="1:7" outlineLevel="2">
      <c r="A62" s="94" t="s">
        <v>178</v>
      </c>
      <c r="B62" s="102" t="s">
        <v>54</v>
      </c>
      <c r="C62" s="59">
        <v>26</v>
      </c>
      <c r="D62" s="60">
        <v>74</v>
      </c>
      <c r="E62" s="419">
        <v>50</v>
      </c>
      <c r="F62" s="478">
        <v>64</v>
      </c>
      <c r="G62" s="413">
        <v>6</v>
      </c>
    </row>
    <row r="63" spans="1:7" outlineLevel="2">
      <c r="A63" s="94" t="s">
        <v>179</v>
      </c>
      <c r="B63" s="102" t="s">
        <v>55</v>
      </c>
      <c r="C63" s="59">
        <v>1583</v>
      </c>
      <c r="D63" s="60">
        <v>1257</v>
      </c>
      <c r="E63" s="419">
        <v>430</v>
      </c>
      <c r="F63" s="478">
        <v>285</v>
      </c>
      <c r="G63" s="413">
        <v>419</v>
      </c>
    </row>
    <row r="64" spans="1:7" outlineLevel="2">
      <c r="A64" s="94" t="s">
        <v>180</v>
      </c>
      <c r="B64" s="102" t="s">
        <v>56</v>
      </c>
      <c r="C64" s="46"/>
      <c r="D64" s="47"/>
      <c r="E64" s="47"/>
      <c r="F64" s="508"/>
      <c r="G64" s="411"/>
    </row>
    <row r="65" spans="1:12" outlineLevel="2">
      <c r="A65" s="94" t="s">
        <v>181</v>
      </c>
      <c r="B65" s="102" t="s">
        <v>230</v>
      </c>
      <c r="C65" s="46"/>
      <c r="D65" s="47"/>
      <c r="E65" s="47"/>
      <c r="F65" s="508"/>
      <c r="G65" s="411"/>
    </row>
    <row r="66" spans="1:12">
      <c r="A66" s="92" t="s">
        <v>156</v>
      </c>
      <c r="B66" s="100" t="s">
        <v>57</v>
      </c>
      <c r="C66" s="348">
        <f>C67</f>
        <v>93</v>
      </c>
      <c r="D66" s="349">
        <f t="shared" ref="D66:G66" si="14">D67</f>
        <v>78</v>
      </c>
      <c r="E66" s="71">
        <f t="shared" si="14"/>
        <v>74</v>
      </c>
      <c r="F66" s="506">
        <f t="shared" si="14"/>
        <v>81</v>
      </c>
      <c r="G66" s="415">
        <f t="shared" si="14"/>
        <v>144</v>
      </c>
    </row>
    <row r="67" spans="1:12" outlineLevel="1">
      <c r="A67" s="93" t="s">
        <v>58</v>
      </c>
      <c r="B67" s="101" t="s">
        <v>59</v>
      </c>
      <c r="C67" s="346">
        <f>SUM(C68:C70)</f>
        <v>93</v>
      </c>
      <c r="D67" s="347">
        <f t="shared" ref="D67:E67" si="15">SUM(D68:D70)</f>
        <v>78</v>
      </c>
      <c r="E67" s="347">
        <f t="shared" si="15"/>
        <v>74</v>
      </c>
      <c r="F67" s="512">
        <f t="shared" ref="F67:G67" si="16">SUM(F68:F70)</f>
        <v>81</v>
      </c>
      <c r="G67" s="416">
        <f t="shared" si="16"/>
        <v>144</v>
      </c>
    </row>
    <row r="68" spans="1:12" outlineLevel="2">
      <c r="A68" s="94" t="s">
        <v>178</v>
      </c>
      <c r="B68" s="102" t="s">
        <v>60</v>
      </c>
      <c r="C68" s="59">
        <v>93</v>
      </c>
      <c r="D68" s="60">
        <v>78</v>
      </c>
      <c r="E68" s="419">
        <v>74</v>
      </c>
      <c r="F68" s="478">
        <v>81</v>
      </c>
      <c r="G68" s="413">
        <v>144</v>
      </c>
    </row>
    <row r="69" spans="1:12" outlineLevel="2">
      <c r="A69" s="94" t="s">
        <v>179</v>
      </c>
      <c r="B69" s="103" t="s">
        <v>231</v>
      </c>
      <c r="C69" s="46"/>
      <c r="D69" s="47"/>
      <c r="E69" s="47"/>
      <c r="F69" s="508"/>
      <c r="G69" s="411"/>
    </row>
    <row r="70" spans="1:12" ht="12.75" outlineLevel="2" thickBot="1">
      <c r="A70" s="96" t="s">
        <v>180</v>
      </c>
      <c r="B70" s="104" t="s">
        <v>61</v>
      </c>
      <c r="C70" s="48"/>
      <c r="D70" s="49"/>
      <c r="E70" s="49"/>
      <c r="F70" s="49"/>
      <c r="G70" s="417"/>
    </row>
    <row r="71" spans="1:12" ht="13.5" customHeight="1" thickBot="1">
      <c r="A71" s="51"/>
      <c r="B71" s="52"/>
      <c r="C71" s="53"/>
      <c r="D71" s="53"/>
      <c r="E71" s="53"/>
      <c r="H71" s="38"/>
      <c r="I71" s="38"/>
      <c r="J71" s="38"/>
      <c r="K71" s="38"/>
      <c r="L71" s="38"/>
    </row>
    <row r="72" spans="1:12" ht="14.25" customHeight="1" thickBot="1">
      <c r="A72" s="633" t="str">
        <f>A3</f>
        <v>ARES CZ s.r.o.</v>
      </c>
      <c r="B72" s="634"/>
      <c r="C72" s="90">
        <f>C3</f>
        <v>2017</v>
      </c>
      <c r="D72" s="90">
        <f>D3</f>
        <v>2016</v>
      </c>
      <c r="E72" s="90">
        <f>E3</f>
        <v>2015</v>
      </c>
      <c r="F72" s="90">
        <f>F3</f>
        <v>2014</v>
      </c>
      <c r="G72" s="91">
        <f>G3</f>
        <v>2013</v>
      </c>
      <c r="H72" s="38"/>
      <c r="I72" s="38"/>
      <c r="J72" s="38"/>
      <c r="K72" s="38"/>
      <c r="L72" s="38"/>
    </row>
    <row r="73" spans="1:12" ht="15">
      <c r="A73" s="74"/>
      <c r="B73" s="81" t="s">
        <v>62</v>
      </c>
      <c r="C73" s="344">
        <f>C74+C91+C124</f>
        <v>4959</v>
      </c>
      <c r="D73" s="345">
        <f t="shared" ref="D73:E73" si="17">D74+D91+D124</f>
        <v>4506</v>
      </c>
      <c r="E73" s="345">
        <f t="shared" si="17"/>
        <v>3815</v>
      </c>
      <c r="F73" s="513">
        <f t="shared" ref="F73:G73" si="18">F74+F91+F124</f>
        <v>4224</v>
      </c>
      <c r="G73" s="403">
        <f t="shared" si="18"/>
        <v>4690</v>
      </c>
      <c r="H73" s="39"/>
      <c r="I73" s="39"/>
      <c r="J73" s="39"/>
      <c r="K73" s="38"/>
      <c r="L73" s="38"/>
    </row>
    <row r="74" spans="1:12" ht="15">
      <c r="A74" s="75" t="s">
        <v>201</v>
      </c>
      <c r="B74" s="82" t="s">
        <v>63</v>
      </c>
      <c r="C74" s="341">
        <f>C75+C79+C84+C87+C90</f>
        <v>3606</v>
      </c>
      <c r="D74" s="342">
        <f t="shared" ref="D74:E74" si="19">D75+D79+D84+D87+D90</f>
        <v>3188</v>
      </c>
      <c r="E74" s="342">
        <f t="shared" si="19"/>
        <v>2178</v>
      </c>
      <c r="F74" s="477">
        <f t="shared" ref="F74:G74" si="20">F75+F79+F84+F87+F90</f>
        <v>1835</v>
      </c>
      <c r="G74" s="404">
        <f t="shared" si="20"/>
        <v>1665</v>
      </c>
      <c r="H74" s="40"/>
      <c r="I74" s="40"/>
      <c r="J74" s="40"/>
      <c r="K74" s="38"/>
      <c r="L74" s="38"/>
    </row>
    <row r="75" spans="1:12" ht="15" outlineLevel="1">
      <c r="A75" s="76" t="s">
        <v>64</v>
      </c>
      <c r="B75" s="83" t="s">
        <v>65</v>
      </c>
      <c r="C75" s="628">
        <f>SUM(C76:C78)</f>
        <v>300</v>
      </c>
      <c r="D75" s="627">
        <f t="shared" ref="D75:G75" si="21">SUM(D76:D78)</f>
        <v>300</v>
      </c>
      <c r="E75" s="629">
        <f t="shared" si="21"/>
        <v>300</v>
      </c>
      <c r="F75" s="629">
        <f t="shared" si="21"/>
        <v>300</v>
      </c>
      <c r="G75" s="629">
        <f t="shared" si="21"/>
        <v>300</v>
      </c>
      <c r="H75" s="630"/>
      <c r="I75" s="41"/>
      <c r="J75" s="41"/>
      <c r="K75" s="38"/>
      <c r="L75" s="38"/>
    </row>
    <row r="76" spans="1:12" ht="12.75" outlineLevel="2">
      <c r="A76" s="77" t="s">
        <v>178</v>
      </c>
      <c r="B76" s="84" t="s">
        <v>66</v>
      </c>
      <c r="C76" s="64">
        <v>300</v>
      </c>
      <c r="D76" s="65">
        <v>300</v>
      </c>
      <c r="E76" s="396">
        <v>300</v>
      </c>
      <c r="F76" s="514">
        <v>300</v>
      </c>
      <c r="G76" s="387">
        <v>300</v>
      </c>
      <c r="H76" s="42"/>
      <c r="I76" s="42"/>
      <c r="J76" s="42"/>
      <c r="K76" s="38"/>
      <c r="L76" s="38"/>
    </row>
    <row r="77" spans="1:12" outlineLevel="2">
      <c r="A77" s="77" t="s">
        <v>179</v>
      </c>
      <c r="B77" s="84" t="s">
        <v>232</v>
      </c>
      <c r="C77" s="54"/>
      <c r="D77" s="55"/>
      <c r="E77" s="55"/>
      <c r="F77" s="515"/>
      <c r="G77" s="388"/>
      <c r="H77" s="43"/>
      <c r="I77" s="43"/>
      <c r="J77" s="43"/>
      <c r="K77" s="38"/>
      <c r="L77" s="38"/>
    </row>
    <row r="78" spans="1:12" outlineLevel="2">
      <c r="A78" s="77" t="s">
        <v>180</v>
      </c>
      <c r="B78" s="84" t="s">
        <v>233</v>
      </c>
      <c r="C78" s="54"/>
      <c r="D78" s="55"/>
      <c r="E78" s="55"/>
      <c r="F78" s="515"/>
      <c r="G78" s="388"/>
      <c r="H78" s="43"/>
      <c r="I78" s="43"/>
      <c r="J78" s="43"/>
      <c r="K78" s="38"/>
      <c r="L78" s="38"/>
    </row>
    <row r="79" spans="1:12" outlineLevel="1">
      <c r="A79" s="76" t="s">
        <v>67</v>
      </c>
      <c r="B79" s="83" t="s">
        <v>68</v>
      </c>
      <c r="C79" s="339">
        <f>SUM(C80:C83)</f>
        <v>0</v>
      </c>
      <c r="D79" s="56">
        <f t="shared" ref="D79:E79" si="22">SUM(D80:D83)</f>
        <v>0</v>
      </c>
      <c r="E79" s="56">
        <f t="shared" si="22"/>
        <v>0</v>
      </c>
      <c r="F79" s="516">
        <f t="shared" ref="F79:G79" si="23">SUM(F80:F83)</f>
        <v>0</v>
      </c>
      <c r="G79" s="393">
        <f t="shared" si="23"/>
        <v>0</v>
      </c>
      <c r="H79" s="44"/>
      <c r="I79" s="44"/>
      <c r="J79" s="44"/>
      <c r="K79" s="38"/>
      <c r="L79" s="38"/>
    </row>
    <row r="80" spans="1:12" outlineLevel="2">
      <c r="A80" s="77" t="s">
        <v>178</v>
      </c>
      <c r="B80" s="84" t="s">
        <v>69</v>
      </c>
      <c r="C80" s="54"/>
      <c r="D80" s="55"/>
      <c r="E80" s="55"/>
      <c r="F80" s="515"/>
      <c r="G80" s="388"/>
      <c r="H80" s="43"/>
      <c r="I80" s="43"/>
      <c r="J80" s="43"/>
      <c r="K80" s="38"/>
      <c r="L80" s="38"/>
    </row>
    <row r="81" spans="1:12" outlineLevel="2">
      <c r="A81" s="77" t="s">
        <v>179</v>
      </c>
      <c r="B81" s="84" t="s">
        <v>70</v>
      </c>
      <c r="C81" s="54"/>
      <c r="D81" s="55"/>
      <c r="E81" s="55"/>
      <c r="F81" s="515"/>
      <c r="G81" s="388"/>
      <c r="H81" s="43"/>
      <c r="I81" s="43"/>
      <c r="J81" s="43"/>
      <c r="K81" s="38"/>
      <c r="L81" s="38"/>
    </row>
    <row r="82" spans="1:12" outlineLevel="2">
      <c r="A82" s="77" t="s">
        <v>180</v>
      </c>
      <c r="B82" s="84" t="s">
        <v>234</v>
      </c>
      <c r="C82" s="54"/>
      <c r="D82" s="55"/>
      <c r="E82" s="55"/>
      <c r="F82" s="515"/>
      <c r="G82" s="388"/>
      <c r="H82" s="43"/>
      <c r="I82" s="43"/>
      <c r="J82" s="43"/>
      <c r="K82" s="38"/>
      <c r="L82" s="38"/>
    </row>
    <row r="83" spans="1:12" outlineLevel="2">
      <c r="A83" s="77" t="s">
        <v>181</v>
      </c>
      <c r="B83" s="84" t="s">
        <v>235</v>
      </c>
      <c r="C83" s="54"/>
      <c r="D83" s="55"/>
      <c r="E83" s="55"/>
      <c r="F83" s="515"/>
      <c r="G83" s="388"/>
      <c r="H83" s="43"/>
      <c r="I83" s="43"/>
      <c r="J83" s="43"/>
      <c r="K83" s="38"/>
      <c r="L83" s="38"/>
    </row>
    <row r="84" spans="1:12" ht="15" outlineLevel="1">
      <c r="A84" s="76" t="s">
        <v>71</v>
      </c>
      <c r="B84" s="83" t="s">
        <v>236</v>
      </c>
      <c r="C84" s="334">
        <f>SUM(C85:C86)</f>
        <v>20</v>
      </c>
      <c r="D84" s="343">
        <f t="shared" ref="D84:E84" si="24">SUM(D85:D86)</f>
        <v>20</v>
      </c>
      <c r="E84" s="343">
        <f t="shared" si="24"/>
        <v>20</v>
      </c>
      <c r="F84" s="517">
        <f t="shared" ref="F84:G84" si="25">SUM(F85:F86)</f>
        <v>20</v>
      </c>
      <c r="G84" s="399">
        <f t="shared" si="25"/>
        <v>20</v>
      </c>
      <c r="H84" s="41"/>
      <c r="I84" s="41"/>
      <c r="J84" s="41"/>
      <c r="K84" s="38"/>
      <c r="L84" s="38"/>
    </row>
    <row r="85" spans="1:12" ht="12.75" outlineLevel="2">
      <c r="A85" s="77" t="s">
        <v>178</v>
      </c>
      <c r="B85" s="84" t="s">
        <v>72</v>
      </c>
      <c r="C85" s="64">
        <v>20</v>
      </c>
      <c r="D85" s="65">
        <v>20</v>
      </c>
      <c r="E85" s="396">
        <v>20</v>
      </c>
      <c r="F85" s="514">
        <v>20</v>
      </c>
      <c r="G85" s="387">
        <v>20</v>
      </c>
      <c r="H85" s="42"/>
      <c r="I85" s="42"/>
      <c r="J85" s="42"/>
      <c r="K85" s="38"/>
      <c r="L85" s="38"/>
    </row>
    <row r="86" spans="1:12" outlineLevel="2">
      <c r="A86" s="77" t="s">
        <v>179</v>
      </c>
      <c r="B86" s="84" t="s">
        <v>73</v>
      </c>
      <c r="C86" s="54"/>
      <c r="D86" s="55"/>
      <c r="E86" s="55"/>
      <c r="F86" s="515"/>
      <c r="G86" s="388"/>
      <c r="H86" s="43"/>
      <c r="I86" s="43"/>
      <c r="J86" s="43"/>
      <c r="K86" s="38"/>
      <c r="L86" s="38"/>
    </row>
    <row r="87" spans="1:12" ht="15" outlineLevel="1">
      <c r="A87" s="76" t="s">
        <v>74</v>
      </c>
      <c r="B87" s="83" t="s">
        <v>75</v>
      </c>
      <c r="C87" s="334">
        <f>C88+C89</f>
        <v>2369</v>
      </c>
      <c r="D87" s="343">
        <f t="shared" ref="D87:E87" si="26">D88+D89</f>
        <v>1857</v>
      </c>
      <c r="E87" s="343">
        <f t="shared" si="26"/>
        <v>1515</v>
      </c>
      <c r="F87" s="517">
        <f t="shared" ref="F87:G87" si="27">F88+F89</f>
        <v>1346</v>
      </c>
      <c r="G87" s="399">
        <f t="shared" si="27"/>
        <v>1100</v>
      </c>
      <c r="H87" s="41"/>
      <c r="I87" s="41"/>
      <c r="J87" s="41"/>
      <c r="K87" s="38"/>
      <c r="L87" s="38"/>
    </row>
    <row r="88" spans="1:12" ht="12.75" outlineLevel="2">
      <c r="A88" s="77" t="s">
        <v>178</v>
      </c>
      <c r="B88" s="84" t="s">
        <v>76</v>
      </c>
      <c r="C88" s="64">
        <v>2369</v>
      </c>
      <c r="D88" s="65">
        <v>1857</v>
      </c>
      <c r="E88" s="396">
        <v>1515</v>
      </c>
      <c r="F88" s="514">
        <v>1346</v>
      </c>
      <c r="G88" s="387">
        <v>1100</v>
      </c>
      <c r="H88" s="42"/>
      <c r="I88" s="42"/>
      <c r="J88" s="42"/>
      <c r="K88" s="38"/>
      <c r="L88" s="38"/>
    </row>
    <row r="89" spans="1:12" ht="12.75" outlineLevel="2">
      <c r="A89" s="77" t="s">
        <v>179</v>
      </c>
      <c r="B89" s="84" t="s">
        <v>77</v>
      </c>
      <c r="C89" s="64"/>
      <c r="D89" s="65"/>
      <c r="E89" s="396"/>
      <c r="F89" s="514"/>
      <c r="G89" s="387"/>
      <c r="H89" s="42"/>
      <c r="I89" s="42"/>
      <c r="J89" s="42"/>
      <c r="K89" s="38"/>
      <c r="L89" s="38"/>
    </row>
    <row r="90" spans="1:12" ht="15" outlineLevel="1">
      <c r="A90" s="78" t="s">
        <v>78</v>
      </c>
      <c r="B90" s="84" t="s">
        <v>237</v>
      </c>
      <c r="C90" s="62">
        <v>917</v>
      </c>
      <c r="D90" s="63">
        <v>1011</v>
      </c>
      <c r="E90" s="408">
        <v>343</v>
      </c>
      <c r="F90" s="518">
        <v>169</v>
      </c>
      <c r="G90" s="405">
        <v>245</v>
      </c>
      <c r="H90" s="40"/>
      <c r="I90" s="40"/>
      <c r="J90" s="40"/>
      <c r="K90" s="38"/>
      <c r="L90" s="38"/>
    </row>
    <row r="91" spans="1:12" ht="15">
      <c r="A91" s="79" t="s">
        <v>202</v>
      </c>
      <c r="B91" s="85" t="s">
        <v>79</v>
      </c>
      <c r="C91" s="341">
        <f>C92+C97+C108+C120</f>
        <v>1163</v>
      </c>
      <c r="D91" s="410">
        <f t="shared" ref="D91:E91" si="28">D92+D97+D108+D120</f>
        <v>1102</v>
      </c>
      <c r="E91" s="342">
        <f t="shared" si="28"/>
        <v>1485</v>
      </c>
      <c r="F91" s="519">
        <f t="shared" ref="F91:G91" si="29">F92+F97+F108+F120</f>
        <v>2211</v>
      </c>
      <c r="G91" s="406">
        <f t="shared" si="29"/>
        <v>2845</v>
      </c>
      <c r="H91" s="40"/>
      <c r="I91" s="40"/>
      <c r="J91" s="40"/>
      <c r="K91" s="38"/>
      <c r="L91" s="38"/>
    </row>
    <row r="92" spans="1:12" outlineLevel="1">
      <c r="A92" s="76" t="s">
        <v>20</v>
      </c>
      <c r="B92" s="83" t="s">
        <v>80</v>
      </c>
      <c r="C92" s="339">
        <f>SUM(C93:C96)</f>
        <v>0</v>
      </c>
      <c r="D92" s="340">
        <f t="shared" ref="D92:E92" si="30">SUM(D93:D96)</f>
        <v>0</v>
      </c>
      <c r="E92" s="409">
        <f t="shared" si="30"/>
        <v>0</v>
      </c>
      <c r="F92" s="520">
        <f t="shared" ref="F92:G92" si="31">SUM(F93:F96)</f>
        <v>0</v>
      </c>
      <c r="G92" s="407">
        <f t="shared" si="31"/>
        <v>0</v>
      </c>
      <c r="H92" s="44"/>
      <c r="I92" s="44"/>
      <c r="J92" s="44"/>
      <c r="K92" s="38"/>
      <c r="L92" s="38"/>
    </row>
    <row r="93" spans="1:12" outlineLevel="2">
      <c r="A93" s="77" t="s">
        <v>178</v>
      </c>
      <c r="B93" s="84" t="s">
        <v>238</v>
      </c>
      <c r="C93" s="54"/>
      <c r="D93" s="55"/>
      <c r="E93" s="55"/>
      <c r="F93" s="515"/>
      <c r="G93" s="388"/>
      <c r="H93" s="43"/>
      <c r="I93" s="43"/>
      <c r="J93" s="43"/>
      <c r="K93" s="38"/>
      <c r="L93" s="38"/>
    </row>
    <row r="94" spans="1:12" outlineLevel="2">
      <c r="A94" s="77" t="s">
        <v>179</v>
      </c>
      <c r="B94" s="84" t="s">
        <v>239</v>
      </c>
      <c r="C94" s="54"/>
      <c r="D94" s="55"/>
      <c r="E94" s="55"/>
      <c r="F94" s="515"/>
      <c r="G94" s="388"/>
      <c r="H94" s="43"/>
      <c r="I94" s="43"/>
      <c r="J94" s="43"/>
      <c r="K94" s="38"/>
      <c r="L94" s="38"/>
    </row>
    <row r="95" spans="1:12" outlineLevel="2">
      <c r="A95" s="77" t="s">
        <v>180</v>
      </c>
      <c r="B95" s="84" t="s">
        <v>240</v>
      </c>
      <c r="C95" s="54"/>
      <c r="D95" s="55"/>
      <c r="E95" s="55"/>
      <c r="F95" s="515"/>
      <c r="G95" s="388"/>
      <c r="H95" s="43"/>
      <c r="I95" s="43"/>
      <c r="J95" s="43"/>
      <c r="K95" s="38"/>
      <c r="L95" s="38"/>
    </row>
    <row r="96" spans="1:12" outlineLevel="2">
      <c r="A96" s="77" t="s">
        <v>181</v>
      </c>
      <c r="B96" s="84" t="s">
        <v>81</v>
      </c>
      <c r="C96" s="54"/>
      <c r="D96" s="55"/>
      <c r="E96" s="55"/>
      <c r="F96" s="515"/>
      <c r="G96" s="388"/>
      <c r="H96" s="43"/>
      <c r="I96" s="43"/>
      <c r="J96" s="43"/>
      <c r="K96" s="38"/>
      <c r="L96" s="38"/>
    </row>
    <row r="97" spans="1:12" ht="15" outlineLevel="1">
      <c r="A97" s="76" t="s">
        <v>28</v>
      </c>
      <c r="B97" s="83" t="s">
        <v>82</v>
      </c>
      <c r="C97" s="334">
        <f>SUM(C98:C107)</f>
        <v>282</v>
      </c>
      <c r="D97" s="336">
        <f>SUM(D98:D107)</f>
        <v>397</v>
      </c>
      <c r="E97" s="336">
        <f t="shared" ref="E97:F97" si="32">SUM(E98:E107)</f>
        <v>561</v>
      </c>
      <c r="F97" s="521">
        <f t="shared" si="32"/>
        <v>653</v>
      </c>
      <c r="G97" s="390">
        <f t="shared" ref="G97" si="33">SUM(G98:G107)</f>
        <v>693</v>
      </c>
      <c r="H97" s="41"/>
      <c r="I97" s="41"/>
      <c r="J97" s="41"/>
      <c r="K97" s="38"/>
      <c r="L97" s="38"/>
    </row>
    <row r="98" spans="1:12" outlineLevel="2">
      <c r="A98" s="77" t="s">
        <v>178</v>
      </c>
      <c r="B98" s="84" t="s">
        <v>241</v>
      </c>
      <c r="C98" s="54"/>
      <c r="D98" s="55"/>
      <c r="E98" s="55"/>
      <c r="F98" s="515"/>
      <c r="G98" s="388"/>
      <c r="H98" s="43"/>
      <c r="I98" s="43"/>
      <c r="J98" s="43"/>
      <c r="K98" s="38"/>
      <c r="L98" s="38"/>
    </row>
    <row r="99" spans="1:12" ht="12.75" outlineLevel="2">
      <c r="A99" s="77" t="s">
        <v>179</v>
      </c>
      <c r="B99" s="84" t="s">
        <v>242</v>
      </c>
      <c r="C99" s="64"/>
      <c r="D99" s="65"/>
      <c r="E99" s="401"/>
      <c r="F99" s="522"/>
      <c r="G99" s="398"/>
      <c r="H99" s="42"/>
      <c r="I99" s="42"/>
      <c r="J99" s="42"/>
      <c r="K99" s="38"/>
      <c r="L99" s="38"/>
    </row>
    <row r="100" spans="1:12" outlineLevel="2">
      <c r="A100" s="77" t="s">
        <v>180</v>
      </c>
      <c r="B100" s="84" t="s">
        <v>276</v>
      </c>
      <c r="C100" s="54"/>
      <c r="D100" s="55"/>
      <c r="E100" s="55"/>
      <c r="F100" s="515"/>
      <c r="G100" s="388"/>
      <c r="H100" s="43"/>
      <c r="I100" s="43"/>
      <c r="J100" s="43"/>
      <c r="K100" s="38"/>
      <c r="L100" s="38"/>
    </row>
    <row r="101" spans="1:12" outlineLevel="2">
      <c r="A101" s="77" t="s">
        <v>181</v>
      </c>
      <c r="B101" s="84" t="s">
        <v>277</v>
      </c>
      <c r="C101" s="54">
        <v>282</v>
      </c>
      <c r="D101" s="55">
        <v>397</v>
      </c>
      <c r="E101" s="55">
        <v>561</v>
      </c>
      <c r="F101" s="515">
        <v>653</v>
      </c>
      <c r="G101" s="388">
        <v>693</v>
      </c>
      <c r="H101" s="43"/>
      <c r="I101" s="43"/>
      <c r="J101" s="43"/>
      <c r="K101" s="38"/>
      <c r="L101" s="38"/>
    </row>
    <row r="102" spans="1:12" outlineLevel="2">
      <c r="A102" s="77" t="s">
        <v>206</v>
      </c>
      <c r="B102" s="84" t="s">
        <v>245</v>
      </c>
      <c r="C102" s="54"/>
      <c r="D102" s="55"/>
      <c r="E102" s="55"/>
      <c r="F102" s="515"/>
      <c r="G102" s="388"/>
      <c r="H102" s="43"/>
      <c r="I102" s="43"/>
      <c r="J102" s="43"/>
      <c r="K102" s="38"/>
      <c r="L102" s="38"/>
    </row>
    <row r="103" spans="1:12" outlineLevel="2">
      <c r="A103" s="77" t="s">
        <v>207</v>
      </c>
      <c r="B103" s="84" t="s">
        <v>246</v>
      </c>
      <c r="C103" s="54"/>
      <c r="D103" s="55"/>
      <c r="E103" s="55"/>
      <c r="F103" s="515"/>
      <c r="G103" s="388"/>
      <c r="H103" s="43"/>
      <c r="I103" s="43"/>
      <c r="J103" s="43"/>
      <c r="K103" s="38"/>
      <c r="L103" s="38"/>
    </row>
    <row r="104" spans="1:12" outlineLevel="2">
      <c r="A104" s="77" t="s">
        <v>208</v>
      </c>
      <c r="B104" s="84" t="s">
        <v>247</v>
      </c>
      <c r="C104" s="54"/>
      <c r="D104" s="55"/>
      <c r="E104" s="55"/>
      <c r="F104" s="515"/>
      <c r="G104" s="388"/>
      <c r="H104" s="43"/>
      <c r="I104" s="43"/>
      <c r="J104" s="43"/>
      <c r="K104" s="38"/>
      <c r="L104" s="38"/>
    </row>
    <row r="105" spans="1:12" outlineLevel="2">
      <c r="A105" s="77" t="s">
        <v>209</v>
      </c>
      <c r="B105" s="84" t="s">
        <v>248</v>
      </c>
      <c r="C105" s="54"/>
      <c r="D105" s="55"/>
      <c r="E105" s="55"/>
      <c r="F105" s="515"/>
      <c r="G105" s="388"/>
      <c r="H105" s="43"/>
      <c r="I105" s="43"/>
      <c r="J105" s="43"/>
      <c r="K105" s="38"/>
      <c r="L105" s="38"/>
    </row>
    <row r="106" spans="1:12" ht="12.75" outlineLevel="2">
      <c r="A106" s="77" t="s">
        <v>229</v>
      </c>
      <c r="B106" s="84" t="s">
        <v>86</v>
      </c>
      <c r="C106" s="64"/>
      <c r="D106" s="65"/>
      <c r="E106" s="396"/>
      <c r="F106" s="523"/>
      <c r="G106" s="387"/>
      <c r="H106" s="42"/>
      <c r="I106" s="42"/>
      <c r="J106" s="42"/>
      <c r="K106" s="38"/>
      <c r="L106" s="38"/>
    </row>
    <row r="107" spans="1:12" outlineLevel="2">
      <c r="A107" s="77" t="s">
        <v>249</v>
      </c>
      <c r="B107" s="84" t="s">
        <v>85</v>
      </c>
      <c r="C107" s="54"/>
      <c r="D107" s="55"/>
      <c r="E107" s="397"/>
      <c r="F107" s="524"/>
      <c r="G107" s="389"/>
      <c r="H107" s="43"/>
      <c r="I107" s="43"/>
      <c r="J107" s="43"/>
      <c r="K107" s="38"/>
      <c r="L107" s="38"/>
    </row>
    <row r="108" spans="1:12" ht="15" outlineLevel="1">
      <c r="A108" s="76" t="s">
        <v>35</v>
      </c>
      <c r="B108" s="83" t="s">
        <v>83</v>
      </c>
      <c r="C108" s="334">
        <f>SUM(C109:C119)</f>
        <v>881</v>
      </c>
      <c r="D108" s="335">
        <f t="shared" ref="D108:E108" si="34">SUM(D109:D119)</f>
        <v>705</v>
      </c>
      <c r="E108" s="343">
        <f t="shared" si="34"/>
        <v>480</v>
      </c>
      <c r="F108" s="517">
        <f t="shared" ref="F108:G108" si="35">SUM(F109:F119)</f>
        <v>626</v>
      </c>
      <c r="G108" s="399">
        <f t="shared" si="35"/>
        <v>562</v>
      </c>
      <c r="H108" s="41"/>
      <c r="I108" s="41"/>
      <c r="J108" s="41"/>
      <c r="K108" s="38"/>
      <c r="L108" s="38"/>
    </row>
    <row r="109" spans="1:12" ht="12.75" outlineLevel="2">
      <c r="A109" s="77" t="s">
        <v>178</v>
      </c>
      <c r="B109" s="84" t="s">
        <v>251</v>
      </c>
      <c r="C109" s="64">
        <v>469</v>
      </c>
      <c r="D109" s="66">
        <v>309</v>
      </c>
      <c r="E109" s="396">
        <v>163</v>
      </c>
      <c r="F109" s="514">
        <v>240</v>
      </c>
      <c r="G109" s="387">
        <v>200</v>
      </c>
      <c r="H109" s="42"/>
      <c r="I109" s="42"/>
      <c r="J109" s="42"/>
      <c r="K109" s="38"/>
      <c r="L109" s="38"/>
    </row>
    <row r="110" spans="1:12" ht="12.75" outlineLevel="2">
      <c r="A110" s="77" t="s">
        <v>179</v>
      </c>
      <c r="B110" s="84" t="s">
        <v>252</v>
      </c>
      <c r="C110" s="67"/>
      <c r="D110" s="68"/>
      <c r="E110" s="402"/>
      <c r="F110" s="525"/>
      <c r="G110" s="69"/>
      <c r="H110" s="37"/>
      <c r="I110" s="37"/>
      <c r="J110" s="37"/>
      <c r="K110" s="38"/>
      <c r="L110" s="38"/>
    </row>
    <row r="111" spans="1:12" ht="12.75" outlineLevel="2">
      <c r="A111" s="77" t="s">
        <v>180</v>
      </c>
      <c r="B111" s="84" t="s">
        <v>253</v>
      </c>
      <c r="C111" s="89">
        <v>143</v>
      </c>
      <c r="D111" s="68"/>
      <c r="E111" s="68"/>
      <c r="F111" s="526"/>
      <c r="G111" s="400"/>
      <c r="H111" s="37"/>
      <c r="I111" s="37"/>
      <c r="J111" s="37"/>
      <c r="K111" s="38"/>
      <c r="L111" s="38"/>
    </row>
    <row r="112" spans="1:12" ht="12.75" outlineLevel="2">
      <c r="A112" s="77" t="s">
        <v>181</v>
      </c>
      <c r="B112" s="84" t="s">
        <v>277</v>
      </c>
      <c r="C112" s="64"/>
      <c r="D112" s="65"/>
      <c r="E112" s="396"/>
      <c r="F112" s="514"/>
      <c r="G112" s="387"/>
      <c r="H112" s="42"/>
      <c r="I112" s="42"/>
      <c r="J112" s="42"/>
      <c r="K112" s="38"/>
      <c r="L112" s="38"/>
    </row>
    <row r="113" spans="1:12" ht="12.75" outlineLevel="2">
      <c r="A113" s="77" t="s">
        <v>206</v>
      </c>
      <c r="B113" s="86" t="s">
        <v>255</v>
      </c>
      <c r="C113" s="64">
        <v>94</v>
      </c>
      <c r="D113" s="65">
        <v>89</v>
      </c>
      <c r="E113" s="395">
        <v>107</v>
      </c>
      <c r="F113" s="514">
        <v>101</v>
      </c>
      <c r="G113" s="387">
        <v>110</v>
      </c>
      <c r="H113" s="42"/>
      <c r="I113" s="42"/>
      <c r="J113" s="42"/>
      <c r="K113" s="38"/>
      <c r="L113" s="38"/>
    </row>
    <row r="114" spans="1:12" ht="12.75" outlineLevel="2">
      <c r="A114" s="77" t="s">
        <v>207</v>
      </c>
      <c r="B114" s="84" t="s">
        <v>256</v>
      </c>
      <c r="C114" s="64">
        <v>60</v>
      </c>
      <c r="D114" s="65">
        <v>58</v>
      </c>
      <c r="E114" s="396">
        <v>65</v>
      </c>
      <c r="F114" s="514">
        <v>64</v>
      </c>
      <c r="G114" s="387">
        <v>69</v>
      </c>
      <c r="H114" s="42"/>
      <c r="I114" s="42"/>
      <c r="J114" s="42"/>
      <c r="K114" s="38"/>
      <c r="L114" s="38"/>
    </row>
    <row r="115" spans="1:12" ht="12.75" outlineLevel="2">
      <c r="A115" s="77" t="s">
        <v>208</v>
      </c>
      <c r="B115" s="84" t="s">
        <v>84</v>
      </c>
      <c r="C115" s="64">
        <v>84</v>
      </c>
      <c r="D115" s="55">
        <v>222</v>
      </c>
      <c r="E115" s="55">
        <v>112</v>
      </c>
      <c r="F115" s="515">
        <v>110</v>
      </c>
      <c r="G115" s="388">
        <v>75</v>
      </c>
      <c r="H115" s="42"/>
      <c r="I115" s="43"/>
      <c r="J115" s="43"/>
      <c r="K115" s="38"/>
      <c r="L115" s="38"/>
    </row>
    <row r="116" spans="1:12" ht="12.75" outlineLevel="2">
      <c r="A116" s="77" t="s">
        <v>209</v>
      </c>
      <c r="B116" s="84" t="s">
        <v>245</v>
      </c>
      <c r="C116" s="64"/>
      <c r="D116" s="65"/>
      <c r="E116" s="396"/>
      <c r="F116" s="514"/>
      <c r="G116" s="387"/>
      <c r="H116" s="42"/>
      <c r="I116" s="42"/>
      <c r="J116" s="42"/>
      <c r="K116" s="38"/>
      <c r="L116" s="38"/>
    </row>
    <row r="117" spans="1:12" outlineLevel="2">
      <c r="A117" s="77" t="s">
        <v>229</v>
      </c>
      <c r="B117" s="84" t="s">
        <v>246</v>
      </c>
      <c r="C117" s="54"/>
      <c r="D117" s="55"/>
      <c r="E117" s="55"/>
      <c r="F117" s="515"/>
      <c r="G117" s="388"/>
      <c r="H117" s="43"/>
      <c r="I117" s="43"/>
      <c r="J117" s="43"/>
      <c r="K117" s="38"/>
      <c r="L117" s="38"/>
    </row>
    <row r="118" spans="1:12" ht="12.75" outlineLevel="2">
      <c r="A118" s="77" t="s">
        <v>249</v>
      </c>
      <c r="B118" s="84" t="s">
        <v>248</v>
      </c>
      <c r="C118" s="64">
        <v>31</v>
      </c>
      <c r="D118" s="65">
        <v>27</v>
      </c>
      <c r="E118" s="396">
        <v>33</v>
      </c>
      <c r="F118" s="514">
        <v>27</v>
      </c>
      <c r="G118" s="387">
        <v>24</v>
      </c>
      <c r="H118" s="42"/>
      <c r="I118" s="42"/>
      <c r="J118" s="42"/>
      <c r="K118" s="38"/>
      <c r="L118" s="38"/>
    </row>
    <row r="119" spans="1:12" outlineLevel="2">
      <c r="A119" s="77" t="s">
        <v>257</v>
      </c>
      <c r="B119" s="84" t="s">
        <v>86</v>
      </c>
      <c r="C119" s="54"/>
      <c r="D119" s="55"/>
      <c r="E119" s="397"/>
      <c r="F119" s="524">
        <v>84</v>
      </c>
      <c r="G119" s="389">
        <v>84</v>
      </c>
      <c r="H119" s="43"/>
      <c r="I119" s="43"/>
      <c r="J119" s="43"/>
      <c r="K119" s="38"/>
      <c r="L119" s="38"/>
    </row>
    <row r="120" spans="1:12" ht="15" outlineLevel="1">
      <c r="A120" s="76" t="s">
        <v>87</v>
      </c>
      <c r="B120" s="83" t="s">
        <v>88</v>
      </c>
      <c r="C120" s="334">
        <f>SUM(C121:C123)</f>
        <v>0</v>
      </c>
      <c r="D120" s="336">
        <f>SUM(D121:D123)</f>
        <v>0</v>
      </c>
      <c r="E120" s="336">
        <f>SUM(E121:E123)</f>
        <v>444</v>
      </c>
      <c r="F120" s="521">
        <f>SUM(F121:F123)</f>
        <v>932</v>
      </c>
      <c r="G120" s="390">
        <f>SUM(G121:G123)</f>
        <v>1590</v>
      </c>
      <c r="H120" s="41"/>
      <c r="I120" s="41"/>
      <c r="J120" s="41"/>
      <c r="K120" s="38"/>
      <c r="L120" s="38"/>
    </row>
    <row r="121" spans="1:12" outlineLevel="2">
      <c r="A121" s="77" t="s">
        <v>178</v>
      </c>
      <c r="B121" s="84" t="s">
        <v>89</v>
      </c>
      <c r="C121" s="54"/>
      <c r="D121" s="55"/>
      <c r="E121" s="55">
        <v>444</v>
      </c>
      <c r="F121" s="515">
        <v>932</v>
      </c>
      <c r="G121" s="388">
        <v>1590</v>
      </c>
      <c r="H121" s="43"/>
      <c r="I121" s="43"/>
      <c r="J121" s="43"/>
      <c r="K121" s="38"/>
      <c r="L121" s="38"/>
    </row>
    <row r="122" spans="1:12" ht="12.75" outlineLevel="2">
      <c r="A122" s="77" t="s">
        <v>179</v>
      </c>
      <c r="B122" s="84" t="s">
        <v>250</v>
      </c>
      <c r="C122" s="64"/>
      <c r="D122" s="65"/>
      <c r="E122" s="396"/>
      <c r="F122" s="514"/>
      <c r="G122" s="387"/>
      <c r="H122" s="42"/>
      <c r="I122" s="42"/>
      <c r="J122" s="42"/>
      <c r="K122" s="38"/>
      <c r="L122" s="38"/>
    </row>
    <row r="123" spans="1:12" ht="12.75" outlineLevel="2">
      <c r="A123" s="77" t="s">
        <v>180</v>
      </c>
      <c r="B123" s="84" t="s">
        <v>90</v>
      </c>
      <c r="C123" s="64"/>
      <c r="D123" s="65"/>
      <c r="E123" s="395"/>
      <c r="F123" s="527"/>
      <c r="G123" s="391"/>
      <c r="H123" s="42"/>
      <c r="I123" s="42"/>
      <c r="J123" s="42"/>
      <c r="K123" s="38"/>
      <c r="L123" s="38"/>
    </row>
    <row r="124" spans="1:12">
      <c r="A124" s="79" t="s">
        <v>155</v>
      </c>
      <c r="B124" s="85" t="s">
        <v>91</v>
      </c>
      <c r="C124" s="337">
        <f>C125</f>
        <v>190</v>
      </c>
      <c r="D124" s="338">
        <f>D125</f>
        <v>216</v>
      </c>
      <c r="E124" s="338">
        <f>E125</f>
        <v>152</v>
      </c>
      <c r="F124" s="528">
        <f>F125</f>
        <v>178</v>
      </c>
      <c r="G124" s="392">
        <f>G125</f>
        <v>180</v>
      </c>
      <c r="H124" s="44"/>
      <c r="I124" s="44"/>
      <c r="J124" s="44"/>
      <c r="K124" s="38"/>
      <c r="L124" s="38"/>
    </row>
    <row r="125" spans="1:12" outlineLevel="1">
      <c r="A125" s="76" t="s">
        <v>38</v>
      </c>
      <c r="B125" s="83" t="s">
        <v>59</v>
      </c>
      <c r="C125" s="339">
        <f>SUM(C126:C127)</f>
        <v>190</v>
      </c>
      <c r="D125" s="56">
        <f>SUM(D126:D127)</f>
        <v>216</v>
      </c>
      <c r="E125" s="56">
        <f>SUM(E126:E127)</f>
        <v>152</v>
      </c>
      <c r="F125" s="516">
        <f>SUM(F126:F127)</f>
        <v>178</v>
      </c>
      <c r="G125" s="393">
        <f>SUM(G126:G127)</f>
        <v>180</v>
      </c>
      <c r="H125" s="44"/>
      <c r="I125" s="44"/>
      <c r="J125" s="44"/>
      <c r="K125" s="38"/>
      <c r="L125" s="38"/>
    </row>
    <row r="126" spans="1:12" outlineLevel="2">
      <c r="A126" s="77" t="s">
        <v>178</v>
      </c>
      <c r="B126" s="87" t="s">
        <v>92</v>
      </c>
      <c r="C126" s="54"/>
      <c r="D126" s="55"/>
      <c r="E126" s="55"/>
      <c r="F126" s="515"/>
      <c r="G126" s="388"/>
      <c r="H126" s="43"/>
      <c r="I126" s="43"/>
      <c r="J126" s="43"/>
      <c r="K126" s="38"/>
      <c r="L126" s="38"/>
    </row>
    <row r="127" spans="1:12" ht="12.75" outlineLevel="2" thickBot="1">
      <c r="A127" s="80" t="s">
        <v>179</v>
      </c>
      <c r="B127" s="88" t="s">
        <v>93</v>
      </c>
      <c r="C127" s="57">
        <v>190</v>
      </c>
      <c r="D127" s="58">
        <v>216</v>
      </c>
      <c r="E127" s="58">
        <v>152</v>
      </c>
      <c r="F127" s="58">
        <v>178</v>
      </c>
      <c r="G127" s="394">
        <v>180</v>
      </c>
      <c r="H127" s="43"/>
      <c r="I127" s="43"/>
      <c r="J127" s="43"/>
      <c r="K127" s="38"/>
      <c r="L127" s="38"/>
    </row>
    <row r="128" spans="1:12" ht="14.25" customHeight="1" thickBot="1">
      <c r="A128" s="105"/>
      <c r="B128" s="333" t="s">
        <v>283</v>
      </c>
      <c r="C128" s="106" t="str">
        <f>IF((C4-C73)=0,"OK","CHYBA!")</f>
        <v>OK</v>
      </c>
      <c r="D128" s="497" t="str">
        <f>IF((D4-D73)=0,"OK","CHYBA!")</f>
        <v>OK</v>
      </c>
      <c r="E128" s="357" t="str">
        <f>IF((E4-E73)=0,"OK","CHYBA!")</f>
        <v>OK</v>
      </c>
      <c r="F128" s="497" t="str">
        <f>IF((F4-F73)=0,"OK","CHYBA!")</f>
        <v>OK</v>
      </c>
      <c r="G128" s="498" t="str">
        <f>IF((G4-G73)=0,"OK","CHYBA!")</f>
        <v>OK</v>
      </c>
      <c r="H128" s="38"/>
      <c r="I128" s="38"/>
      <c r="J128" s="38"/>
      <c r="K128" s="38"/>
      <c r="L128" s="38"/>
    </row>
    <row r="130" spans="1:7" ht="12.75" thickBot="1"/>
    <row r="131" spans="1:7" ht="14.25" customHeight="1" thickBot="1">
      <c r="B131" s="107"/>
      <c r="C131" s="108">
        <f>C72</f>
        <v>2017</v>
      </c>
      <c r="D131" s="108">
        <f>D72</f>
        <v>2016</v>
      </c>
      <c r="E131" s="108">
        <f>E72</f>
        <v>2015</v>
      </c>
      <c r="F131" s="108">
        <f>F72</f>
        <v>2014</v>
      </c>
      <c r="G131" s="109">
        <f>G72</f>
        <v>2013</v>
      </c>
    </row>
    <row r="132" spans="1:7" ht="12.75" thickBot="1">
      <c r="A132" s="33"/>
      <c r="B132" s="529" t="s">
        <v>290</v>
      </c>
      <c r="C132" s="112"/>
      <c r="D132" s="113"/>
      <c r="E132" s="111"/>
      <c r="F132" s="111"/>
      <c r="G132" s="111"/>
    </row>
    <row r="133" spans="1:7">
      <c r="A133" s="33"/>
      <c r="B133" s="33"/>
      <c r="C133" s="110"/>
      <c r="D133" s="110"/>
      <c r="E133" s="110"/>
    </row>
    <row r="134" spans="1:7">
      <c r="A134" s="33"/>
      <c r="B134" s="33"/>
      <c r="C134" s="110"/>
      <c r="D134" s="110"/>
      <c r="E134" s="110"/>
    </row>
    <row r="135" spans="1:7">
      <c r="A135" s="33"/>
      <c r="B135" s="33"/>
      <c r="C135" s="110"/>
      <c r="D135" s="110"/>
      <c r="E135" s="110"/>
    </row>
    <row r="136" spans="1:7">
      <c r="A136" s="33"/>
      <c r="B136" s="33"/>
      <c r="C136" s="110"/>
      <c r="D136" s="110"/>
      <c r="E136" s="110"/>
    </row>
    <row r="137" spans="1:7">
      <c r="F137" s="33"/>
      <c r="G137" s="33"/>
    </row>
  </sheetData>
  <dataConsolidate/>
  <customSheetViews>
    <customSheetView guid="{09445C58-7089-41E9-B61F-E2E72404253A}" showRuler="0" topLeftCell="A49">
      <selection activeCell="E107" sqref="E107"/>
      <rowBreaks count="1" manualBreakCount="1">
        <brk id="70" max="16383" man="1"/>
      </rowBreaks>
      <pageMargins left="0.78740157480314965" right="0.78740157480314965" top="0.98425196850393704" bottom="0.98425196850393704" header="0.51181102362204722" footer="0.51181102362204722"/>
      <pageSetup paperSize="9" scale="80" orientation="portrait" horizontalDpi="300" verticalDpi="300" r:id="rId1"/>
      <headerFooter alignWithMargins="0"/>
    </customSheetView>
  </customSheetViews>
  <mergeCells count="3">
    <mergeCell ref="A3:B3"/>
    <mergeCell ref="A72:B72"/>
    <mergeCell ref="A1:G1"/>
  </mergeCells>
  <phoneticPr fontId="12" type="noConversion"/>
  <pageMargins left="0.78740157480314965" right="0.78740157480314965" top="0.98425196850393704" bottom="0.98425196850393704" header="0.51181102362204722" footer="0.51181102362204722"/>
  <pageSetup paperSize="9" scale="80" orientation="portrait" horizontalDpi="300" verticalDpi="300" r:id="rId2"/>
  <headerFooter alignWithMargins="0"/>
  <rowBreaks count="1" manualBreakCount="1">
    <brk id="71" max="16383" man="1"/>
  </rowBreaks>
  <ignoredErrors>
    <ignoredError sqref="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66"/>
  <sheetViews>
    <sheetView zoomScaleNormal="100" zoomScaleSheetLayoutView="100" workbookViewId="0">
      <selection activeCell="H56" sqref="H56"/>
    </sheetView>
  </sheetViews>
  <sheetFormatPr defaultRowHeight="12.75"/>
  <cols>
    <col min="1" max="1" width="3.85546875" customWidth="1"/>
    <col min="2" max="2" width="48.7109375" customWidth="1"/>
    <col min="3" max="3" width="4.7109375" customWidth="1"/>
    <col min="4" max="6" width="15.7109375" style="8" customWidth="1"/>
    <col min="7" max="8" width="15.7109375" customWidth="1"/>
    <col min="9" max="9" width="9.140625" customWidth="1"/>
  </cols>
  <sheetData>
    <row r="1" spans="1:8" ht="26.25" customHeight="1" thickBot="1">
      <c r="A1" s="640" t="s">
        <v>293</v>
      </c>
      <c r="B1" s="641"/>
      <c r="C1" s="641"/>
      <c r="D1" s="641"/>
      <c r="E1" s="641"/>
      <c r="F1" s="641"/>
      <c r="G1" s="641"/>
      <c r="H1" s="642"/>
    </row>
    <row r="2" spans="1:8" ht="13.5" thickBot="1">
      <c r="A2" s="639"/>
      <c r="B2" s="639"/>
      <c r="C2" s="1"/>
    </row>
    <row r="3" spans="1:8" ht="13.5" thickBot="1">
      <c r="A3" s="637" t="str">
        <f>Rozvaha!A3</f>
        <v>ARES CZ s.r.o.</v>
      </c>
      <c r="B3" s="638"/>
      <c r="C3" s="114" t="s">
        <v>0</v>
      </c>
      <c r="D3" s="115">
        <v>2017</v>
      </c>
      <c r="E3" s="115">
        <f>D3-1</f>
        <v>2016</v>
      </c>
      <c r="F3" s="115">
        <f>E3-1</f>
        <v>2015</v>
      </c>
      <c r="G3" s="481">
        <f>F3-1</f>
        <v>2014</v>
      </c>
      <c r="H3" s="494">
        <f>G3-1</f>
        <v>2013</v>
      </c>
    </row>
    <row r="4" spans="1:8">
      <c r="A4" s="121" t="s">
        <v>151</v>
      </c>
      <c r="B4" s="116" t="s">
        <v>1</v>
      </c>
      <c r="C4" s="34" t="s">
        <v>192</v>
      </c>
      <c r="D4" s="25"/>
      <c r="E4" s="25"/>
      <c r="F4" s="380"/>
      <c r="G4" s="380"/>
      <c r="H4" s="530"/>
    </row>
    <row r="5" spans="1:8">
      <c r="A5" s="122" t="s">
        <v>152</v>
      </c>
      <c r="B5" s="119" t="s">
        <v>119</v>
      </c>
      <c r="C5" s="32" t="s">
        <v>193</v>
      </c>
      <c r="D5" s="24"/>
      <c r="E5" s="24"/>
      <c r="F5" s="24"/>
      <c r="G5" s="535"/>
      <c r="H5" s="531"/>
    </row>
    <row r="6" spans="1:8">
      <c r="A6" s="123" t="s">
        <v>177</v>
      </c>
      <c r="B6" s="128" t="s">
        <v>2</v>
      </c>
      <c r="C6" s="129" t="s">
        <v>194</v>
      </c>
      <c r="D6" s="130"/>
      <c r="E6" s="130"/>
      <c r="F6" s="381"/>
      <c r="G6" s="488"/>
      <c r="H6" s="483"/>
    </row>
    <row r="7" spans="1:8">
      <c r="A7" s="125" t="s">
        <v>153</v>
      </c>
      <c r="B7" s="117" t="s">
        <v>3</v>
      </c>
      <c r="C7" s="30" t="s">
        <v>195</v>
      </c>
      <c r="D7" s="26">
        <f>SUM(D8:D10)</f>
        <v>11217</v>
      </c>
      <c r="E7" s="26">
        <f t="shared" ref="E7:G7" si="0">SUM(E8:E10)</f>
        <v>10060</v>
      </c>
      <c r="F7" s="26">
        <f t="shared" si="0"/>
        <v>8173</v>
      </c>
      <c r="G7" s="536">
        <f t="shared" si="0"/>
        <v>8323</v>
      </c>
      <c r="H7" s="484">
        <f t="shared" ref="H7" si="1">SUM(H8:H10)</f>
        <v>9001</v>
      </c>
    </row>
    <row r="8" spans="1:8">
      <c r="A8" s="126" t="s">
        <v>178</v>
      </c>
      <c r="B8" s="119" t="s">
        <v>120</v>
      </c>
      <c r="C8" s="32" t="s">
        <v>196</v>
      </c>
      <c r="D8" s="124">
        <v>11208</v>
      </c>
      <c r="E8" s="124">
        <v>10060</v>
      </c>
      <c r="F8" s="382">
        <v>8173</v>
      </c>
      <c r="G8" s="489">
        <v>8323</v>
      </c>
      <c r="H8" s="362">
        <v>9001</v>
      </c>
    </row>
    <row r="9" spans="1:8">
      <c r="A9" s="126" t="s">
        <v>179</v>
      </c>
      <c r="B9" s="119" t="s">
        <v>258</v>
      </c>
      <c r="C9" s="32" t="s">
        <v>197</v>
      </c>
      <c r="D9" s="124"/>
      <c r="E9" s="124"/>
      <c r="F9" s="382"/>
      <c r="G9" s="489"/>
      <c r="H9" s="362"/>
    </row>
    <row r="10" spans="1:8">
      <c r="A10" s="126" t="s">
        <v>180</v>
      </c>
      <c r="B10" s="119" t="s">
        <v>121</v>
      </c>
      <c r="C10" s="32" t="s">
        <v>198</v>
      </c>
      <c r="D10" s="24">
        <v>9</v>
      </c>
      <c r="E10" s="24"/>
      <c r="F10" s="383"/>
      <c r="G10" s="490"/>
      <c r="H10" s="532"/>
    </row>
    <row r="11" spans="1:8">
      <c r="A11" s="125" t="s">
        <v>154</v>
      </c>
      <c r="B11" s="117" t="s">
        <v>4</v>
      </c>
      <c r="C11" s="30" t="s">
        <v>199</v>
      </c>
      <c r="D11" s="124">
        <f>D12+D13</f>
        <v>6825</v>
      </c>
      <c r="E11" s="124">
        <f t="shared" ref="E11:G11" si="2">E12+E13</f>
        <v>5754</v>
      </c>
      <c r="F11" s="382">
        <f t="shared" si="2"/>
        <v>4858</v>
      </c>
      <c r="G11" s="489">
        <f t="shared" si="2"/>
        <v>4893</v>
      </c>
      <c r="H11" s="362">
        <f t="shared" ref="H11" si="3">H12+H13</f>
        <v>5459</v>
      </c>
    </row>
    <row r="12" spans="1:8">
      <c r="A12" s="126" t="s">
        <v>178</v>
      </c>
      <c r="B12" s="119" t="s">
        <v>122</v>
      </c>
      <c r="C12" s="32" t="s">
        <v>200</v>
      </c>
      <c r="D12" s="124">
        <v>869</v>
      </c>
      <c r="E12" s="124">
        <v>774</v>
      </c>
      <c r="F12" s="382">
        <v>749</v>
      </c>
      <c r="G12" s="489">
        <v>634</v>
      </c>
      <c r="H12" s="362">
        <v>646</v>
      </c>
    </row>
    <row r="13" spans="1:8">
      <c r="A13" s="126" t="s">
        <v>179</v>
      </c>
      <c r="B13" s="119" t="s">
        <v>123</v>
      </c>
      <c r="C13" s="120">
        <v>10</v>
      </c>
      <c r="D13" s="124">
        <v>5956</v>
      </c>
      <c r="E13" s="124">
        <v>4980</v>
      </c>
      <c r="F13" s="382">
        <v>4109</v>
      </c>
      <c r="G13" s="489">
        <v>4259</v>
      </c>
      <c r="H13" s="362">
        <v>4813</v>
      </c>
    </row>
    <row r="14" spans="1:8">
      <c r="A14" s="123" t="s">
        <v>177</v>
      </c>
      <c r="B14" s="128" t="s">
        <v>5</v>
      </c>
      <c r="C14" s="131">
        <v>11</v>
      </c>
      <c r="D14" s="132">
        <f>D7-D11</f>
        <v>4392</v>
      </c>
      <c r="E14" s="132">
        <f t="shared" ref="E14:G14" si="4">E7-E11</f>
        <v>4306</v>
      </c>
      <c r="F14" s="132">
        <f t="shared" si="4"/>
        <v>3315</v>
      </c>
      <c r="G14" s="537">
        <f t="shared" si="4"/>
        <v>3430</v>
      </c>
      <c r="H14" s="487">
        <f t="shared" ref="H14" si="5">H7-H11</f>
        <v>3542</v>
      </c>
    </row>
    <row r="15" spans="1:8">
      <c r="A15" s="125" t="s">
        <v>155</v>
      </c>
      <c r="B15" s="117" t="s">
        <v>6</v>
      </c>
      <c r="C15" s="31">
        <v>12</v>
      </c>
      <c r="D15" s="124">
        <f>SUM(D16:D19)</f>
        <v>2987</v>
      </c>
      <c r="E15" s="124">
        <f>SUM(E16:E19)</f>
        <v>2693</v>
      </c>
      <c r="F15" s="382">
        <f>SUM(F16:F19)</f>
        <v>2702</v>
      </c>
      <c r="G15" s="489">
        <f>SUM(G16:G19)</f>
        <v>2643</v>
      </c>
      <c r="H15" s="362">
        <f>SUM(H16:H19)</f>
        <v>2698</v>
      </c>
    </row>
    <row r="16" spans="1:8">
      <c r="A16" s="126" t="s">
        <v>178</v>
      </c>
      <c r="B16" s="119" t="s">
        <v>124</v>
      </c>
      <c r="C16" s="120">
        <v>13</v>
      </c>
      <c r="D16" s="124">
        <v>2217</v>
      </c>
      <c r="E16" s="124">
        <v>2017</v>
      </c>
      <c r="F16" s="382">
        <v>2020</v>
      </c>
      <c r="G16" s="489">
        <v>1971</v>
      </c>
      <c r="H16" s="362">
        <v>2042</v>
      </c>
    </row>
    <row r="17" spans="1:8">
      <c r="A17" s="126" t="s">
        <v>179</v>
      </c>
      <c r="B17" s="119" t="s">
        <v>125</v>
      </c>
      <c r="C17" s="120">
        <v>14</v>
      </c>
      <c r="D17" s="24"/>
      <c r="E17" s="24"/>
      <c r="F17" s="24"/>
      <c r="G17" s="535"/>
      <c r="H17" s="531"/>
    </row>
    <row r="18" spans="1:8">
      <c r="A18" s="126" t="s">
        <v>180</v>
      </c>
      <c r="B18" s="119" t="s">
        <v>259</v>
      </c>
      <c r="C18" s="120">
        <v>15</v>
      </c>
      <c r="D18" s="124">
        <v>770</v>
      </c>
      <c r="E18" s="124">
        <v>676</v>
      </c>
      <c r="F18" s="382">
        <v>513</v>
      </c>
      <c r="G18" s="489">
        <v>529</v>
      </c>
      <c r="H18" s="362">
        <v>530</v>
      </c>
    </row>
    <row r="19" spans="1:8">
      <c r="A19" s="126" t="s">
        <v>181</v>
      </c>
      <c r="B19" s="119" t="s">
        <v>126</v>
      </c>
      <c r="C19" s="120">
        <v>16</v>
      </c>
      <c r="D19" s="24"/>
      <c r="E19" s="24"/>
      <c r="F19" s="24">
        <v>169</v>
      </c>
      <c r="G19" s="535">
        <v>143</v>
      </c>
      <c r="H19" s="531">
        <v>126</v>
      </c>
    </row>
    <row r="20" spans="1:8">
      <c r="A20" s="122" t="s">
        <v>156</v>
      </c>
      <c r="B20" s="119" t="s">
        <v>7</v>
      </c>
      <c r="C20" s="120">
        <v>17</v>
      </c>
      <c r="D20" s="124">
        <v>25</v>
      </c>
      <c r="E20" s="124">
        <v>19</v>
      </c>
      <c r="F20" s="382">
        <v>12</v>
      </c>
      <c r="G20" s="489">
        <v>18</v>
      </c>
      <c r="H20" s="362">
        <v>23</v>
      </c>
    </row>
    <row r="21" spans="1:8">
      <c r="A21" s="122" t="s">
        <v>157</v>
      </c>
      <c r="B21" s="119" t="s">
        <v>127</v>
      </c>
      <c r="C21" s="120">
        <v>18</v>
      </c>
      <c r="D21" s="124">
        <v>202</v>
      </c>
      <c r="E21" s="124">
        <v>246</v>
      </c>
      <c r="F21" s="382">
        <v>352</v>
      </c>
      <c r="G21" s="489">
        <v>451</v>
      </c>
      <c r="H21" s="362">
        <v>437</v>
      </c>
    </row>
    <row r="22" spans="1:8">
      <c r="A22" s="125" t="s">
        <v>158</v>
      </c>
      <c r="B22" s="117" t="s">
        <v>128</v>
      </c>
      <c r="C22" s="31">
        <v>19</v>
      </c>
      <c r="D22" s="124">
        <f>SUM(D23:D24)</f>
        <v>0</v>
      </c>
      <c r="E22" s="124">
        <f t="shared" ref="E22:F22" si="6">SUM(E23:E24)</f>
        <v>0</v>
      </c>
      <c r="F22" s="382">
        <f t="shared" si="6"/>
        <v>0</v>
      </c>
      <c r="G22" s="489">
        <f t="shared" ref="G22:H22" si="7">SUM(G23:G24)</f>
        <v>6</v>
      </c>
      <c r="H22" s="362">
        <f t="shared" si="7"/>
        <v>111</v>
      </c>
    </row>
    <row r="23" spans="1:8">
      <c r="A23" s="126" t="s">
        <v>178</v>
      </c>
      <c r="B23" s="119" t="s">
        <v>269</v>
      </c>
      <c r="C23" s="120">
        <v>20</v>
      </c>
      <c r="D23" s="124"/>
      <c r="E23" s="124"/>
      <c r="F23" s="382"/>
      <c r="G23" s="489"/>
      <c r="H23" s="362">
        <v>111</v>
      </c>
    </row>
    <row r="24" spans="1:8">
      <c r="A24" s="126" t="s">
        <v>179</v>
      </c>
      <c r="B24" s="119" t="s">
        <v>270</v>
      </c>
      <c r="C24" s="120">
        <v>21</v>
      </c>
      <c r="D24" s="124"/>
      <c r="E24" s="124"/>
      <c r="F24" s="382"/>
      <c r="G24" s="489">
        <v>6</v>
      </c>
      <c r="H24" s="362"/>
    </row>
    <row r="25" spans="1:8">
      <c r="A25" s="125" t="s">
        <v>159</v>
      </c>
      <c r="B25" s="117" t="s">
        <v>129</v>
      </c>
      <c r="C25" s="31">
        <v>22</v>
      </c>
      <c r="D25" s="26">
        <f t="shared" ref="D25:F25" si="8">SUM(D26:D27)</f>
        <v>0</v>
      </c>
      <c r="E25" s="26">
        <f t="shared" si="8"/>
        <v>0</v>
      </c>
      <c r="F25" s="26">
        <f t="shared" si="8"/>
        <v>0</v>
      </c>
      <c r="G25" s="536">
        <f t="shared" ref="G25:H25" si="9">SUM(G26:G27)</f>
        <v>0</v>
      </c>
      <c r="H25" s="495">
        <f t="shared" si="9"/>
        <v>0</v>
      </c>
    </row>
    <row r="26" spans="1:8">
      <c r="A26" s="126" t="s">
        <v>178</v>
      </c>
      <c r="B26" s="119" t="s">
        <v>260</v>
      </c>
      <c r="C26" s="120">
        <v>23</v>
      </c>
      <c r="D26" s="24"/>
      <c r="E26" s="24"/>
      <c r="F26" s="24"/>
      <c r="G26" s="535"/>
      <c r="H26" s="531"/>
    </row>
    <row r="27" spans="1:8">
      <c r="A27" s="126" t="s">
        <v>179</v>
      </c>
      <c r="B27" s="119" t="s">
        <v>261</v>
      </c>
      <c r="C27" s="120">
        <v>24</v>
      </c>
      <c r="D27" s="24"/>
      <c r="E27" s="24"/>
      <c r="F27" s="24"/>
      <c r="G27" s="535"/>
      <c r="H27" s="531"/>
    </row>
    <row r="28" spans="1:8">
      <c r="A28" s="122" t="s">
        <v>161</v>
      </c>
      <c r="B28" s="119" t="s">
        <v>262</v>
      </c>
      <c r="C28" s="120">
        <v>25</v>
      </c>
      <c r="D28" s="124"/>
      <c r="E28" s="124"/>
      <c r="F28" s="384"/>
      <c r="G28" s="491"/>
      <c r="H28" s="533"/>
    </row>
    <row r="29" spans="1:8">
      <c r="A29" s="122"/>
      <c r="B29" s="119" t="s">
        <v>263</v>
      </c>
      <c r="C29" s="120">
        <v>26</v>
      </c>
      <c r="D29" s="27"/>
      <c r="E29" s="27"/>
      <c r="F29" s="27"/>
      <c r="G29" s="485"/>
      <c r="H29" s="534"/>
    </row>
    <row r="30" spans="1:8">
      <c r="A30" s="122" t="s">
        <v>160</v>
      </c>
      <c r="B30" s="119" t="s">
        <v>130</v>
      </c>
      <c r="C30" s="120">
        <v>27</v>
      </c>
      <c r="D30" s="124">
        <v>11</v>
      </c>
      <c r="E30" s="124">
        <v>1</v>
      </c>
      <c r="F30" s="382">
        <v>282</v>
      </c>
      <c r="G30" s="386"/>
      <c r="H30" s="362"/>
    </row>
    <row r="31" spans="1:8">
      <c r="A31" s="122" t="s">
        <v>163</v>
      </c>
      <c r="B31" s="119" t="s">
        <v>131</v>
      </c>
      <c r="C31" s="120">
        <v>28</v>
      </c>
      <c r="D31" s="124">
        <v>60</v>
      </c>
      <c r="E31" s="124">
        <v>82</v>
      </c>
      <c r="F31" s="382">
        <v>67</v>
      </c>
      <c r="G31" s="386">
        <v>59</v>
      </c>
      <c r="H31" s="362">
        <v>81</v>
      </c>
    </row>
    <row r="32" spans="1:8">
      <c r="A32" s="122" t="s">
        <v>162</v>
      </c>
      <c r="B32" s="119" t="s">
        <v>132</v>
      </c>
      <c r="C32" s="120">
        <v>29</v>
      </c>
      <c r="D32" s="24"/>
      <c r="E32" s="24"/>
      <c r="F32" s="24"/>
      <c r="G32" s="482"/>
      <c r="H32" s="531"/>
    </row>
    <row r="33" spans="1:8">
      <c r="A33" s="122" t="s">
        <v>151</v>
      </c>
      <c r="B33" s="119" t="s">
        <v>8</v>
      </c>
      <c r="C33" s="120">
        <v>30</v>
      </c>
      <c r="D33" s="24"/>
      <c r="E33" s="24"/>
      <c r="F33" s="24"/>
      <c r="G33" s="482"/>
      <c r="H33" s="531"/>
    </row>
    <row r="34" spans="1:8">
      <c r="A34" s="122" t="s">
        <v>167</v>
      </c>
      <c r="B34" s="133" t="s">
        <v>133</v>
      </c>
      <c r="C34" s="131">
        <v>30</v>
      </c>
      <c r="D34" s="361">
        <f t="shared" ref="D34:E34" si="10">D14-D15-D20-D21+D22-D25-D28+D30-D31</f>
        <v>1129</v>
      </c>
      <c r="E34" s="360">
        <f t="shared" si="10"/>
        <v>1267</v>
      </c>
      <c r="F34" s="385">
        <f>F14-F15-F20-F21+F22-F25-F28+F30-F31</f>
        <v>464</v>
      </c>
      <c r="G34" s="385">
        <f>G14-G15-G20-G21+G22-G25-G28+G30-G31</f>
        <v>265</v>
      </c>
      <c r="H34" s="358">
        <f>H14-H15-H20-H21+H22-H25-H28+H30-H31</f>
        <v>414</v>
      </c>
    </row>
    <row r="35" spans="1:8">
      <c r="A35" s="122" t="s">
        <v>164</v>
      </c>
      <c r="B35" s="119" t="s">
        <v>134</v>
      </c>
      <c r="C35" s="120">
        <v>31</v>
      </c>
      <c r="D35" s="24"/>
      <c r="E35" s="24"/>
      <c r="F35" s="24"/>
      <c r="G35" s="482"/>
      <c r="H35" s="531"/>
    </row>
    <row r="36" spans="1:8">
      <c r="A36" s="122" t="s">
        <v>166</v>
      </c>
      <c r="B36" s="119" t="s">
        <v>135</v>
      </c>
      <c r="C36" s="120">
        <v>32</v>
      </c>
      <c r="D36" s="24"/>
      <c r="E36" s="24"/>
      <c r="F36" s="24"/>
      <c r="G36" s="482"/>
      <c r="H36" s="531"/>
    </row>
    <row r="37" spans="1:8">
      <c r="A37" s="125" t="s">
        <v>165</v>
      </c>
      <c r="B37" s="117" t="s">
        <v>136</v>
      </c>
      <c r="C37" s="31">
        <v>33</v>
      </c>
      <c r="D37" s="26"/>
      <c r="E37" s="26"/>
      <c r="F37" s="26"/>
      <c r="G37" s="484"/>
      <c r="H37" s="495"/>
    </row>
    <row r="38" spans="1:8">
      <c r="A38" s="126" t="s">
        <v>178</v>
      </c>
      <c r="B38" s="119" t="s">
        <v>264</v>
      </c>
      <c r="C38" s="120">
        <v>34</v>
      </c>
      <c r="D38" s="24"/>
      <c r="E38" s="24"/>
      <c r="F38" s="24"/>
      <c r="G38" s="482"/>
      <c r="H38" s="531"/>
    </row>
    <row r="39" spans="1:8">
      <c r="A39" s="126"/>
      <c r="B39" s="119" t="s">
        <v>265</v>
      </c>
      <c r="C39" s="120">
        <v>35</v>
      </c>
      <c r="D39" s="27"/>
      <c r="E39" s="27"/>
      <c r="F39" s="27"/>
      <c r="G39" s="485"/>
      <c r="H39" s="534"/>
    </row>
    <row r="40" spans="1:8">
      <c r="A40" s="126" t="s">
        <v>179</v>
      </c>
      <c r="B40" s="119" t="s">
        <v>137</v>
      </c>
      <c r="C40" s="120">
        <v>36</v>
      </c>
      <c r="D40" s="24"/>
      <c r="E40" s="24"/>
      <c r="F40" s="24"/>
      <c r="G40" s="482"/>
      <c r="H40" s="531"/>
    </row>
    <row r="41" spans="1:8">
      <c r="A41" s="126" t="s">
        <v>180</v>
      </c>
      <c r="B41" s="119" t="s">
        <v>138</v>
      </c>
      <c r="C41" s="120">
        <v>37</v>
      </c>
      <c r="D41" s="24"/>
      <c r="E41" s="24"/>
      <c r="F41" s="24"/>
      <c r="G41" s="482"/>
      <c r="H41" s="531"/>
    </row>
    <row r="42" spans="1:8">
      <c r="A42" s="122" t="s">
        <v>168</v>
      </c>
      <c r="B42" s="119" t="s">
        <v>271</v>
      </c>
      <c r="C42" s="120">
        <v>38</v>
      </c>
      <c r="D42" s="24"/>
      <c r="E42" s="24"/>
      <c r="F42" s="24"/>
      <c r="G42" s="482"/>
      <c r="H42" s="531"/>
    </row>
    <row r="43" spans="1:8">
      <c r="A43" s="122" t="s">
        <v>182</v>
      </c>
      <c r="B43" s="119" t="s">
        <v>139</v>
      </c>
      <c r="C43" s="120">
        <v>39</v>
      </c>
      <c r="D43" s="24"/>
      <c r="E43" s="24"/>
      <c r="F43" s="24"/>
      <c r="G43" s="482"/>
      <c r="H43" s="531"/>
    </row>
    <row r="44" spans="1:8">
      <c r="A44" s="122" t="s">
        <v>169</v>
      </c>
      <c r="B44" s="119" t="s">
        <v>149</v>
      </c>
      <c r="C44" s="120">
        <v>40</v>
      </c>
      <c r="D44" s="24"/>
      <c r="E44" s="24"/>
      <c r="F44" s="24"/>
      <c r="G44" s="482"/>
      <c r="H44" s="531"/>
    </row>
    <row r="45" spans="1:8">
      <c r="A45" s="122" t="s">
        <v>171</v>
      </c>
      <c r="B45" s="119" t="s">
        <v>150</v>
      </c>
      <c r="C45" s="120">
        <v>41</v>
      </c>
      <c r="D45" s="24"/>
      <c r="E45" s="24"/>
      <c r="F45" s="24"/>
      <c r="G45" s="482"/>
      <c r="H45" s="531"/>
    </row>
    <row r="46" spans="1:8">
      <c r="A46" s="122" t="s">
        <v>173</v>
      </c>
      <c r="B46" s="119" t="s">
        <v>266</v>
      </c>
      <c r="C46" s="120">
        <v>42</v>
      </c>
      <c r="D46" s="24"/>
      <c r="E46" s="24"/>
      <c r="F46" s="24"/>
      <c r="G46" s="482"/>
      <c r="H46" s="531"/>
    </row>
    <row r="47" spans="1:8">
      <c r="A47" s="122" t="s">
        <v>183</v>
      </c>
      <c r="B47" s="119" t="s">
        <v>9</v>
      </c>
      <c r="C47" s="120">
        <v>43</v>
      </c>
      <c r="D47" s="24"/>
      <c r="E47" s="24"/>
      <c r="F47" s="24"/>
      <c r="G47" s="482"/>
      <c r="H47" s="531"/>
    </row>
    <row r="48" spans="1:8">
      <c r="A48" s="122" t="s">
        <v>174</v>
      </c>
      <c r="B48" s="119" t="s">
        <v>10</v>
      </c>
      <c r="C48" s="120">
        <v>44</v>
      </c>
      <c r="D48" s="124">
        <v>1</v>
      </c>
      <c r="E48" s="124">
        <v>11</v>
      </c>
      <c r="F48" s="382">
        <v>35</v>
      </c>
      <c r="G48" s="386">
        <v>46</v>
      </c>
      <c r="H48" s="362">
        <v>113</v>
      </c>
    </row>
    <row r="49" spans="1:8">
      <c r="A49" s="122" t="s">
        <v>170</v>
      </c>
      <c r="B49" s="119" t="s">
        <v>11</v>
      </c>
      <c r="C49" s="120">
        <v>45</v>
      </c>
      <c r="D49" s="124">
        <v>1</v>
      </c>
      <c r="E49" s="124"/>
      <c r="F49" s="382"/>
      <c r="G49" s="386"/>
      <c r="H49" s="362"/>
    </row>
    <row r="50" spans="1:8">
      <c r="A50" s="122" t="s">
        <v>175</v>
      </c>
      <c r="B50" s="119" t="s">
        <v>12</v>
      </c>
      <c r="C50" s="120">
        <v>46</v>
      </c>
      <c r="D50" s="124">
        <v>21</v>
      </c>
      <c r="E50" s="124">
        <v>28</v>
      </c>
      <c r="F50" s="382">
        <v>24</v>
      </c>
      <c r="G50" s="386">
        <v>23</v>
      </c>
      <c r="H50" s="362">
        <v>19</v>
      </c>
    </row>
    <row r="51" spans="1:8">
      <c r="A51" s="122" t="s">
        <v>184</v>
      </c>
      <c r="B51" s="119" t="s">
        <v>13</v>
      </c>
      <c r="C51" s="120">
        <v>47</v>
      </c>
      <c r="D51" s="24"/>
      <c r="E51" s="24"/>
      <c r="F51" s="24"/>
      <c r="G51" s="482"/>
      <c r="H51" s="531"/>
    </row>
    <row r="52" spans="1:8">
      <c r="A52" s="122" t="s">
        <v>185</v>
      </c>
      <c r="B52" s="119" t="s">
        <v>14</v>
      </c>
      <c r="C52" s="120">
        <v>48</v>
      </c>
      <c r="D52" s="24"/>
      <c r="E52" s="24"/>
      <c r="F52" s="24"/>
      <c r="G52" s="482"/>
      <c r="H52" s="531"/>
    </row>
    <row r="53" spans="1:8">
      <c r="A53" s="122" t="s">
        <v>186</v>
      </c>
      <c r="B53" s="134" t="s">
        <v>140</v>
      </c>
      <c r="C53" s="131">
        <v>49</v>
      </c>
      <c r="D53" s="359">
        <f>D44+D47+D49-D48-D50</f>
        <v>-21</v>
      </c>
      <c r="E53" s="359">
        <f>E44+E47+E49-E48-E50</f>
        <v>-39</v>
      </c>
      <c r="F53" s="385">
        <f>F44+F47+F49-F48-F50</f>
        <v>-59</v>
      </c>
      <c r="G53" s="492">
        <f>G44+G47+G49-G48-G50</f>
        <v>-69</v>
      </c>
      <c r="H53" s="493">
        <f>H44+H47+H49-H48-H50</f>
        <v>-132</v>
      </c>
    </row>
    <row r="54" spans="1:8">
      <c r="A54" s="125" t="s">
        <v>187</v>
      </c>
      <c r="B54" s="117" t="s">
        <v>141</v>
      </c>
      <c r="C54" s="118">
        <v>50</v>
      </c>
      <c r="D54" s="364">
        <v>191</v>
      </c>
      <c r="E54" s="363">
        <v>217</v>
      </c>
      <c r="F54" s="386">
        <v>62</v>
      </c>
      <c r="G54" s="489">
        <v>27</v>
      </c>
      <c r="H54" s="362">
        <v>37</v>
      </c>
    </row>
    <row r="55" spans="1:8">
      <c r="A55" s="126" t="s">
        <v>178</v>
      </c>
      <c r="B55" s="119" t="s">
        <v>142</v>
      </c>
      <c r="C55" s="120">
        <v>51</v>
      </c>
      <c r="D55" s="24">
        <v>191</v>
      </c>
      <c r="E55" s="24">
        <v>217</v>
      </c>
      <c r="F55" s="24">
        <v>62</v>
      </c>
      <c r="G55" s="535">
        <v>27</v>
      </c>
      <c r="H55" s="531">
        <v>37</v>
      </c>
    </row>
    <row r="56" spans="1:8">
      <c r="A56" s="126" t="s">
        <v>179</v>
      </c>
      <c r="B56" s="119" t="s">
        <v>143</v>
      </c>
      <c r="C56" s="120">
        <v>52</v>
      </c>
      <c r="D56" s="24"/>
      <c r="E56" s="24"/>
      <c r="F56" s="24"/>
      <c r="G56" s="535"/>
      <c r="H56" s="531"/>
    </row>
    <row r="57" spans="1:8">
      <c r="A57" s="122" t="s">
        <v>188</v>
      </c>
      <c r="B57" s="128" t="s">
        <v>267</v>
      </c>
      <c r="C57" s="131">
        <v>53</v>
      </c>
      <c r="D57" s="135">
        <f>D34+D53-D54</f>
        <v>917</v>
      </c>
      <c r="E57" s="135">
        <f t="shared" ref="E57:F57" si="11">E34+E53-E54</f>
        <v>1011</v>
      </c>
      <c r="F57" s="135">
        <f t="shared" si="11"/>
        <v>343</v>
      </c>
      <c r="G57" s="486">
        <f t="shared" ref="G57:H57" si="12">G34+G53-G54</f>
        <v>169</v>
      </c>
      <c r="H57" s="486">
        <f t="shared" si="12"/>
        <v>245</v>
      </c>
    </row>
    <row r="58" spans="1:8">
      <c r="A58" s="122" t="s">
        <v>172</v>
      </c>
      <c r="B58" s="119" t="s">
        <v>15</v>
      </c>
      <c r="C58" s="120">
        <v>54</v>
      </c>
      <c r="D58" s="24"/>
      <c r="E58" s="24"/>
      <c r="F58" s="24"/>
      <c r="G58" s="482"/>
      <c r="H58" s="531"/>
    </row>
    <row r="59" spans="1:8">
      <c r="A59" s="122" t="s">
        <v>189</v>
      </c>
      <c r="B59" s="119" t="s">
        <v>16</v>
      </c>
      <c r="C59" s="120">
        <v>55</v>
      </c>
      <c r="D59" s="24"/>
      <c r="E59" s="24"/>
      <c r="F59" s="24"/>
      <c r="G59" s="482"/>
      <c r="H59" s="531"/>
    </row>
    <row r="60" spans="1:8">
      <c r="A60" s="125" t="s">
        <v>176</v>
      </c>
      <c r="B60" s="117" t="s">
        <v>17</v>
      </c>
      <c r="C60" s="31">
        <v>56</v>
      </c>
      <c r="D60" s="124"/>
      <c r="E60" s="26"/>
      <c r="F60" s="26"/>
      <c r="G60" s="484"/>
      <c r="H60" s="495"/>
    </row>
    <row r="61" spans="1:8">
      <c r="A61" s="126" t="s">
        <v>178</v>
      </c>
      <c r="B61" s="119" t="s">
        <v>142</v>
      </c>
      <c r="C61" s="120">
        <v>57</v>
      </c>
      <c r="D61" s="24"/>
      <c r="E61" s="24"/>
      <c r="F61" s="24"/>
      <c r="G61" s="482"/>
      <c r="H61" s="531"/>
    </row>
    <row r="62" spans="1:8">
      <c r="A62" s="126" t="s">
        <v>179</v>
      </c>
      <c r="B62" s="119" t="s">
        <v>143</v>
      </c>
      <c r="C62" s="120">
        <v>58</v>
      </c>
      <c r="D62" s="24"/>
      <c r="E62" s="24"/>
      <c r="F62" s="24"/>
      <c r="G62" s="482"/>
      <c r="H62" s="531"/>
    </row>
    <row r="63" spans="1:8">
      <c r="A63" s="122" t="s">
        <v>186</v>
      </c>
      <c r="B63" s="128" t="s">
        <v>144</v>
      </c>
      <c r="C63" s="131">
        <v>59</v>
      </c>
      <c r="D63" s="132"/>
      <c r="E63" s="135"/>
      <c r="F63" s="135"/>
      <c r="G63" s="486"/>
      <c r="H63" s="538"/>
    </row>
    <row r="64" spans="1:8">
      <c r="A64" s="122" t="s">
        <v>190</v>
      </c>
      <c r="B64" s="119" t="s">
        <v>268</v>
      </c>
      <c r="C64" s="120">
        <v>60</v>
      </c>
      <c r="D64" s="27"/>
      <c r="E64" s="27"/>
      <c r="F64" s="27"/>
      <c r="G64" s="485"/>
      <c r="H64" s="534"/>
    </row>
    <row r="65" spans="1:9">
      <c r="A65" s="122" t="s">
        <v>191</v>
      </c>
      <c r="B65" s="128" t="s">
        <v>145</v>
      </c>
      <c r="C65" s="131">
        <v>61</v>
      </c>
      <c r="D65" s="132">
        <f>D57</f>
        <v>917</v>
      </c>
      <c r="E65" s="132">
        <f t="shared" ref="E65:G65" si="13">E57</f>
        <v>1011</v>
      </c>
      <c r="F65" s="132">
        <f t="shared" si="13"/>
        <v>343</v>
      </c>
      <c r="G65" s="539">
        <f t="shared" si="13"/>
        <v>169</v>
      </c>
      <c r="H65" s="493">
        <f t="shared" ref="H65" si="14">H57</f>
        <v>245</v>
      </c>
    </row>
    <row r="66" spans="1:9" ht="13.5" thickBot="1">
      <c r="A66" s="127"/>
      <c r="B66" s="136" t="s">
        <v>146</v>
      </c>
      <c r="C66" s="137">
        <v>62</v>
      </c>
      <c r="D66" s="138">
        <f>D65+D54</f>
        <v>1108</v>
      </c>
      <c r="E66" s="138">
        <f>E65+E54</f>
        <v>1228</v>
      </c>
      <c r="F66" s="138">
        <f>F65+F54</f>
        <v>405</v>
      </c>
      <c r="G66" s="434">
        <f>G65+G54</f>
        <v>196</v>
      </c>
      <c r="H66" s="434">
        <f>H65+H54</f>
        <v>282</v>
      </c>
      <c r="I66" s="435"/>
    </row>
  </sheetData>
  <customSheetViews>
    <customSheetView guid="{09445C58-7089-41E9-B61F-E2E72404253A}" showRuler="0" topLeftCell="A49">
      <selection activeCell="D46" sqref="D46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</customSheetViews>
  <mergeCells count="3">
    <mergeCell ref="A3:B3"/>
    <mergeCell ref="A2:B2"/>
    <mergeCell ref="A1:H1"/>
  </mergeCells>
  <phoneticPr fontId="12" type="noConversion"/>
  <pageMargins left="0.78740157499999996" right="0.78740157499999996" top="0.984251969" bottom="0.984251969" header="0.4921259845" footer="0.4921259845"/>
  <pageSetup paperSize="9" scale="79" orientation="portrait" horizontalDpi="300" verticalDpi="300" r:id="rId2"/>
  <headerFooter alignWithMargins="0"/>
  <ignoredErrors>
    <ignoredError sqref="D15:G15 D25:G25 D22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outlinePr summaryBelow="0" summaryRight="0"/>
  </sheetPr>
  <dimension ref="A1:L128"/>
  <sheetViews>
    <sheetView zoomScaleNormal="100" zoomScaleSheetLayoutView="100" workbookViewId="0">
      <selection activeCell="K13" sqref="K13"/>
    </sheetView>
  </sheetViews>
  <sheetFormatPr defaultRowHeight="12.75" outlineLevelRow="2"/>
  <cols>
    <col min="1" max="1" width="5.140625" customWidth="1"/>
    <col min="2" max="2" width="54.140625" customWidth="1"/>
    <col min="3" max="4" width="13.42578125" style="7" customWidth="1"/>
    <col min="5" max="7" width="13.42578125" customWidth="1"/>
  </cols>
  <sheetData>
    <row r="1" spans="1:11" ht="27.75" customHeight="1" thickBot="1">
      <c r="A1" s="640" t="s">
        <v>294</v>
      </c>
      <c r="B1" s="641"/>
      <c r="C1" s="641"/>
      <c r="D1" s="641"/>
      <c r="E1" s="641"/>
      <c r="F1" s="641"/>
      <c r="G1" s="642"/>
    </row>
    <row r="2" spans="1:11" ht="13.5" thickBot="1">
      <c r="A2" s="644"/>
      <c r="B2" s="645"/>
      <c r="C2" s="648" t="s">
        <v>285</v>
      </c>
      <c r="D2" s="649"/>
      <c r="E2" s="649"/>
      <c r="F2" s="649"/>
      <c r="G2" s="649"/>
      <c r="H2" s="435"/>
    </row>
    <row r="3" spans="1:11" ht="13.5" thickBot="1">
      <c r="A3" s="646" t="str">
        <f>Rozvaha!A3</f>
        <v>ARES CZ s.r.o.</v>
      </c>
      <c r="B3" s="647"/>
      <c r="C3" s="565">
        <v>2017</v>
      </c>
      <c r="D3" s="365">
        <f>C3-1</f>
        <v>2016</v>
      </c>
      <c r="E3" s="365">
        <f>D3-1</f>
        <v>2015</v>
      </c>
      <c r="F3" s="365">
        <f>E3-1</f>
        <v>2014</v>
      </c>
      <c r="G3" s="540">
        <f>F3-1</f>
        <v>2013</v>
      </c>
    </row>
    <row r="4" spans="1:11">
      <c r="A4" s="142"/>
      <c r="B4" s="143" t="s">
        <v>18</v>
      </c>
      <c r="C4" s="144">
        <f>Rozvaha!C4/Rozvaha!C$4</f>
        <v>1</v>
      </c>
      <c r="D4" s="145">
        <f>Rozvaha!D4/Rozvaha!D$4</f>
        <v>1</v>
      </c>
      <c r="E4" s="372">
        <f>Rozvaha!E4/Rozvaha!E$4</f>
        <v>1</v>
      </c>
      <c r="F4" s="372">
        <f>Rozvaha!F4/Rozvaha!F$4</f>
        <v>1</v>
      </c>
      <c r="G4" s="367">
        <f>Rozvaha!G4/Rozvaha!G$4</f>
        <v>1</v>
      </c>
    </row>
    <row r="5" spans="1:11">
      <c r="A5" s="160" t="s">
        <v>201</v>
      </c>
      <c r="B5" s="161" t="s">
        <v>19</v>
      </c>
      <c r="C5" s="162">
        <f>Rozvaha!C5/Rozvaha!C$4</f>
        <v>0</v>
      </c>
      <c r="D5" s="163">
        <f>Rozvaha!D5/Rozvaha!D$4</f>
        <v>0</v>
      </c>
      <c r="E5" s="163">
        <f>Rozvaha!E5/Rozvaha!E$4</f>
        <v>0</v>
      </c>
      <c r="F5" s="163">
        <f>Rozvaha!F5/Rozvaha!F$4</f>
        <v>0</v>
      </c>
      <c r="G5" s="368">
        <f>Rozvaha!G5/Rozvaha!G$4</f>
        <v>0</v>
      </c>
    </row>
    <row r="6" spans="1:11">
      <c r="A6" s="164" t="s">
        <v>202</v>
      </c>
      <c r="B6" s="165" t="s">
        <v>203</v>
      </c>
      <c r="C6" s="166">
        <f>Rozvaha!C6/Rozvaha!C$4</f>
        <v>0.57511595079653155</v>
      </c>
      <c r="D6" s="167">
        <f>Rozvaha!D6/Rozvaha!D$4</f>
        <v>0.61584553928095875</v>
      </c>
      <c r="E6" s="167">
        <f>Rozvaha!E6/Rozvaha!E$4</f>
        <v>0.79213630406290958</v>
      </c>
      <c r="F6" s="541">
        <f>Rozvaha!F6/Rozvaha!F$4</f>
        <v>0.78267045454545459</v>
      </c>
      <c r="G6" s="369">
        <f>Rozvaha!G6/Rozvaha!G$4</f>
        <v>0.80085287846481878</v>
      </c>
    </row>
    <row r="7" spans="1:11" outlineLevel="1">
      <c r="A7" s="150" t="s">
        <v>20</v>
      </c>
      <c r="B7" s="101" t="s">
        <v>21</v>
      </c>
      <c r="C7" s="148">
        <f>Rozvaha!C7/Rozvaha!C$4</f>
        <v>0</v>
      </c>
      <c r="D7" s="149">
        <f>Rozvaha!D7/Rozvaha!D$4</f>
        <v>0</v>
      </c>
      <c r="E7" s="149">
        <f>Rozvaha!E7/Rozvaha!E$4</f>
        <v>0</v>
      </c>
      <c r="F7" s="542">
        <f>Rozvaha!F7/Rozvaha!F$4</f>
        <v>0</v>
      </c>
      <c r="G7" s="370">
        <f>Rozvaha!G7/Rozvaha!G$4</f>
        <v>0</v>
      </c>
    </row>
    <row r="8" spans="1:11" s="15" customFormat="1" outlineLevel="2">
      <c r="A8" s="151" t="s">
        <v>178</v>
      </c>
      <c r="B8" s="102" t="s">
        <v>22</v>
      </c>
      <c r="C8" s="152">
        <f>Rozvaha!C8/Rozvaha!C$4</f>
        <v>0</v>
      </c>
      <c r="D8" s="153">
        <f>Rozvaha!D8/Rozvaha!D$4</f>
        <v>0</v>
      </c>
      <c r="E8" s="153">
        <f>Rozvaha!E8/Rozvaha!E$4</f>
        <v>0</v>
      </c>
      <c r="F8" s="543">
        <f>Rozvaha!F8/Rozvaha!F$4</f>
        <v>0</v>
      </c>
      <c r="G8" s="371">
        <f>Rozvaha!G8/Rozvaha!G$4</f>
        <v>0</v>
      </c>
    </row>
    <row r="9" spans="1:11" s="15" customFormat="1" outlineLevel="2">
      <c r="A9" s="151" t="s">
        <v>179</v>
      </c>
      <c r="B9" s="102" t="s">
        <v>204</v>
      </c>
      <c r="C9" s="152">
        <f>Rozvaha!C9/Rozvaha!C$4</f>
        <v>0</v>
      </c>
      <c r="D9" s="153">
        <f>Rozvaha!D9/Rozvaha!D$4</f>
        <v>0</v>
      </c>
      <c r="E9" s="153">
        <f>Rozvaha!E9/Rozvaha!E$4</f>
        <v>0</v>
      </c>
      <c r="F9" s="543">
        <f>Rozvaha!F9/Rozvaha!F$4</f>
        <v>0</v>
      </c>
      <c r="G9" s="371">
        <f>Rozvaha!G9/Rozvaha!G$4</f>
        <v>0</v>
      </c>
    </row>
    <row r="10" spans="1:11" s="15" customFormat="1" outlineLevel="2">
      <c r="A10" s="151" t="s">
        <v>180</v>
      </c>
      <c r="B10" s="102" t="s">
        <v>23</v>
      </c>
      <c r="C10" s="152">
        <f>Rozvaha!C10/Rozvaha!C$4</f>
        <v>0</v>
      </c>
      <c r="D10" s="153">
        <f>Rozvaha!D10/Rozvaha!D$4</f>
        <v>0</v>
      </c>
      <c r="E10" s="153">
        <f>Rozvaha!E10/Rozvaha!E$4</f>
        <v>0</v>
      </c>
      <c r="F10" s="543">
        <f>Rozvaha!F10/Rozvaha!F$4</f>
        <v>0</v>
      </c>
      <c r="G10" s="371">
        <f>Rozvaha!G10/Rozvaha!G$4</f>
        <v>0</v>
      </c>
    </row>
    <row r="11" spans="1:11" s="15" customFormat="1" outlineLevel="2">
      <c r="A11" s="151" t="s">
        <v>181</v>
      </c>
      <c r="B11" s="102" t="s">
        <v>24</v>
      </c>
      <c r="C11" s="152">
        <f>Rozvaha!C11/Rozvaha!C$4</f>
        <v>0</v>
      </c>
      <c r="D11" s="153">
        <f>Rozvaha!D11/Rozvaha!D$4</f>
        <v>0</v>
      </c>
      <c r="E11" s="153">
        <f>Rozvaha!E11/Rozvaha!E$4</f>
        <v>0</v>
      </c>
      <c r="F11" s="543">
        <f>Rozvaha!F11/Rozvaha!F$4</f>
        <v>0</v>
      </c>
      <c r="G11" s="371">
        <f>Rozvaha!G11/Rozvaha!G$4</f>
        <v>0</v>
      </c>
    </row>
    <row r="12" spans="1:11" s="15" customFormat="1" outlineLevel="2">
      <c r="A12" s="151" t="s">
        <v>206</v>
      </c>
      <c r="B12" s="102" t="s">
        <v>205</v>
      </c>
      <c r="C12" s="152">
        <f>Rozvaha!C12/Rozvaha!C$4</f>
        <v>0</v>
      </c>
      <c r="D12" s="153">
        <f>Rozvaha!D12/Rozvaha!D$4</f>
        <v>0</v>
      </c>
      <c r="E12" s="153">
        <f>Rozvaha!E12/Rozvaha!E$4</f>
        <v>0</v>
      </c>
      <c r="F12" s="543">
        <f>Rozvaha!F12/Rozvaha!F$4</f>
        <v>0</v>
      </c>
      <c r="G12" s="371">
        <f>Rozvaha!G12/Rozvaha!G$4</f>
        <v>0</v>
      </c>
    </row>
    <row r="13" spans="1:11" s="15" customFormat="1" outlineLevel="2">
      <c r="A13" s="151" t="s">
        <v>207</v>
      </c>
      <c r="B13" s="102" t="s">
        <v>25</v>
      </c>
      <c r="C13" s="152">
        <f>Rozvaha!C13/Rozvaha!C$4</f>
        <v>0</v>
      </c>
      <c r="D13" s="153">
        <f>Rozvaha!D13/Rozvaha!D$4</f>
        <v>0</v>
      </c>
      <c r="E13" s="153">
        <f>Rozvaha!E13/Rozvaha!E$4</f>
        <v>0</v>
      </c>
      <c r="F13" s="543">
        <f>Rozvaha!F13/Rozvaha!F$4</f>
        <v>0</v>
      </c>
      <c r="G13" s="371">
        <f>Rozvaha!G13/Rozvaha!G$4</f>
        <v>0</v>
      </c>
      <c r="K13" s="566"/>
    </row>
    <row r="14" spans="1:11" s="15" customFormat="1" outlineLevel="2">
      <c r="A14" s="151" t="s">
        <v>208</v>
      </c>
      <c r="B14" s="102" t="s">
        <v>26</v>
      </c>
      <c r="C14" s="152">
        <f>Rozvaha!C14/Rozvaha!C$4</f>
        <v>0</v>
      </c>
      <c r="D14" s="153">
        <f>Rozvaha!D14/Rozvaha!D$4</f>
        <v>0</v>
      </c>
      <c r="E14" s="153">
        <f>Rozvaha!E14/Rozvaha!E$4</f>
        <v>0</v>
      </c>
      <c r="F14" s="543">
        <f>Rozvaha!F14/Rozvaha!F$4</f>
        <v>0</v>
      </c>
      <c r="G14" s="371">
        <f>Rozvaha!G14/Rozvaha!G$4</f>
        <v>0</v>
      </c>
    </row>
    <row r="15" spans="1:11" s="15" customFormat="1" outlineLevel="2">
      <c r="A15" s="154" t="s">
        <v>209</v>
      </c>
      <c r="B15" s="102" t="s">
        <v>27</v>
      </c>
      <c r="C15" s="152">
        <f>Rozvaha!C15/Rozvaha!C$4</f>
        <v>0</v>
      </c>
      <c r="D15" s="153">
        <f>Rozvaha!D15/Rozvaha!D$4</f>
        <v>0</v>
      </c>
      <c r="E15" s="153">
        <f>Rozvaha!E15/Rozvaha!E$4</f>
        <v>0</v>
      </c>
      <c r="F15" s="543">
        <f>Rozvaha!F15/Rozvaha!F$4</f>
        <v>0</v>
      </c>
      <c r="G15" s="371">
        <f>Rozvaha!G15/Rozvaha!G$4</f>
        <v>0</v>
      </c>
    </row>
    <row r="16" spans="1:11" outlineLevel="1">
      <c r="A16" s="150" t="s">
        <v>28</v>
      </c>
      <c r="B16" s="101" t="s">
        <v>29</v>
      </c>
      <c r="C16" s="148">
        <f>Rozvaha!C16/Rozvaha!C$4</f>
        <v>0.57511595079653155</v>
      </c>
      <c r="D16" s="149">
        <f>Rozvaha!D16/Rozvaha!D$4</f>
        <v>0.61584553928095875</v>
      </c>
      <c r="E16" s="149">
        <f>Rozvaha!E16/Rozvaha!E$4</f>
        <v>0.79213630406290958</v>
      </c>
      <c r="F16" s="542">
        <f>Rozvaha!F16/Rozvaha!F$4</f>
        <v>0.78267045454545459</v>
      </c>
      <c r="G16" s="370">
        <f>Rozvaha!G16/Rozvaha!G$4</f>
        <v>0.80085287846481878</v>
      </c>
    </row>
    <row r="17" spans="1:7" s="15" customFormat="1" outlineLevel="2">
      <c r="A17" s="151" t="s">
        <v>178</v>
      </c>
      <c r="B17" s="102" t="s">
        <v>30</v>
      </c>
      <c r="C17" s="152">
        <f>Rozvaha!C17/Rozvaha!C$4</f>
        <v>5.3034886065739063E-2</v>
      </c>
      <c r="D17" s="153">
        <f>Rozvaha!D17/Rozvaha!D$4</f>
        <v>5.8366622281402575E-2</v>
      </c>
      <c r="E17" s="153">
        <f>Rozvaha!E17/Rozvaha!E$4</f>
        <v>6.8938401048492789E-2</v>
      </c>
      <c r="F17" s="543">
        <f>Rozvaha!F17/Rozvaha!F$4</f>
        <v>6.2263257575757576E-2</v>
      </c>
      <c r="G17" s="371">
        <f>Rozvaha!G17/Rozvaha!G$4</f>
        <v>5.6076759061833688E-2</v>
      </c>
    </row>
    <row r="18" spans="1:7" s="15" customFormat="1" outlineLevel="2">
      <c r="A18" s="151" t="s">
        <v>179</v>
      </c>
      <c r="B18" s="102" t="s">
        <v>210</v>
      </c>
      <c r="C18" s="152">
        <f>Rozvaha!C18/Rozvaha!C$4</f>
        <v>0.4694494857834241</v>
      </c>
      <c r="D18" s="153">
        <f>Rozvaha!D18/Rozvaha!D$4</f>
        <v>0.53972481136262762</v>
      </c>
      <c r="E18" s="153">
        <f>Rozvaha!E18/Rozvaha!E$4</f>
        <v>0.66972477064220182</v>
      </c>
      <c r="F18" s="543">
        <f>Rozvaha!F18/Rozvaha!F$4</f>
        <v>0.63470643939393945</v>
      </c>
      <c r="G18" s="371">
        <f>Rozvaha!G18/Rozvaha!G$4</f>
        <v>0.59893390191897655</v>
      </c>
    </row>
    <row r="19" spans="1:7" s="15" customFormat="1" outlineLevel="2">
      <c r="A19" s="151" t="s">
        <v>180</v>
      </c>
      <c r="B19" s="102" t="s">
        <v>211</v>
      </c>
      <c r="C19" s="152">
        <f>Rozvaha!C19/Rozvaha!C$4</f>
        <v>5.2631578947368418E-2</v>
      </c>
      <c r="D19" s="153">
        <f>Rozvaha!D19/Rozvaha!D$4</f>
        <v>1.775410563692854E-2</v>
      </c>
      <c r="E19" s="153">
        <f>Rozvaha!E19/Rozvaha!E$4</f>
        <v>5.3473132372214939E-2</v>
      </c>
      <c r="F19" s="543">
        <f>Rozvaha!F19/Rozvaha!F$4</f>
        <v>8.5700757575757569E-2</v>
      </c>
      <c r="G19" s="371">
        <f>Rozvaha!G19/Rozvaha!G$4</f>
        <v>0.14584221748400852</v>
      </c>
    </row>
    <row r="20" spans="1:7" s="15" customFormat="1" outlineLevel="2">
      <c r="A20" s="151" t="s">
        <v>181</v>
      </c>
      <c r="B20" s="102" t="s">
        <v>31</v>
      </c>
      <c r="C20" s="152">
        <f>Rozvaha!C20/Rozvaha!C$4</f>
        <v>0</v>
      </c>
      <c r="D20" s="153">
        <f>Rozvaha!D20/Rozvaha!D$4</f>
        <v>0</v>
      </c>
      <c r="E20" s="153">
        <f>Rozvaha!E20/Rozvaha!E$4</f>
        <v>0</v>
      </c>
      <c r="F20" s="543">
        <f>Rozvaha!F20/Rozvaha!F$4</f>
        <v>0</v>
      </c>
      <c r="G20" s="371">
        <f>Rozvaha!G20/Rozvaha!G$4</f>
        <v>0</v>
      </c>
    </row>
    <row r="21" spans="1:7" s="15" customFormat="1" outlineLevel="2">
      <c r="A21" s="151" t="s">
        <v>206</v>
      </c>
      <c r="B21" s="102" t="s">
        <v>32</v>
      </c>
      <c r="C21" s="152">
        <f>Rozvaha!C21/Rozvaha!C$4</f>
        <v>0</v>
      </c>
      <c r="D21" s="153">
        <f>Rozvaha!D21/Rozvaha!D$4</f>
        <v>0</v>
      </c>
      <c r="E21" s="153">
        <f>Rozvaha!E21/Rozvaha!E$4</f>
        <v>0</v>
      </c>
      <c r="F21" s="543">
        <f>Rozvaha!F21/Rozvaha!F$4</f>
        <v>0</v>
      </c>
      <c r="G21" s="371">
        <f>Rozvaha!G21/Rozvaha!G$4</f>
        <v>0</v>
      </c>
    </row>
    <row r="22" spans="1:7" s="15" customFormat="1" outlineLevel="2">
      <c r="A22" s="151" t="s">
        <v>207</v>
      </c>
      <c r="B22" s="102" t="s">
        <v>272</v>
      </c>
      <c r="C22" s="152">
        <f>Rozvaha!C22/Rozvaha!C$4</f>
        <v>0</v>
      </c>
      <c r="D22" s="153">
        <f>Rozvaha!D22/Rozvaha!D$4</f>
        <v>0</v>
      </c>
      <c r="E22" s="153">
        <f>Rozvaha!E22/Rozvaha!E$4</f>
        <v>0</v>
      </c>
      <c r="F22" s="543">
        <f>Rozvaha!F22/Rozvaha!F$4</f>
        <v>0</v>
      </c>
      <c r="G22" s="371">
        <f>Rozvaha!G22/Rozvaha!G$4</f>
        <v>0</v>
      </c>
    </row>
    <row r="23" spans="1:7" s="15" customFormat="1" outlineLevel="2">
      <c r="A23" s="151" t="s">
        <v>208</v>
      </c>
      <c r="B23" s="102" t="s">
        <v>33</v>
      </c>
      <c r="C23" s="152">
        <f>Rozvaha!C23/Rozvaha!C$4</f>
        <v>0</v>
      </c>
      <c r="D23" s="153">
        <f>Rozvaha!D23/Rozvaha!D$4</f>
        <v>0</v>
      </c>
      <c r="E23" s="153">
        <f>Rozvaha!E23/Rozvaha!E$4</f>
        <v>0</v>
      </c>
      <c r="F23" s="543">
        <f>Rozvaha!F23/Rozvaha!F$4</f>
        <v>0</v>
      </c>
      <c r="G23" s="371">
        <f>Rozvaha!G23/Rozvaha!G$4</f>
        <v>0</v>
      </c>
    </row>
    <row r="24" spans="1:7" s="15" customFormat="1" outlineLevel="2">
      <c r="A24" s="154" t="s">
        <v>209</v>
      </c>
      <c r="B24" s="102" t="s">
        <v>34</v>
      </c>
      <c r="C24" s="152">
        <f>Rozvaha!C24/Rozvaha!C$4</f>
        <v>0</v>
      </c>
      <c r="D24" s="153">
        <f>Rozvaha!D24/Rozvaha!D$4</f>
        <v>0</v>
      </c>
      <c r="E24" s="153">
        <f>Rozvaha!E24/Rozvaha!E$4</f>
        <v>0</v>
      </c>
      <c r="F24" s="543">
        <f>Rozvaha!F24/Rozvaha!F$4</f>
        <v>0</v>
      </c>
      <c r="G24" s="371">
        <f>Rozvaha!G24/Rozvaha!G$4</f>
        <v>0</v>
      </c>
    </row>
    <row r="25" spans="1:7" s="15" customFormat="1" outlineLevel="2">
      <c r="A25" s="154" t="s">
        <v>229</v>
      </c>
      <c r="B25" s="102" t="s">
        <v>212</v>
      </c>
      <c r="C25" s="152">
        <f>Rozvaha!C25/Rozvaha!C$4</f>
        <v>0</v>
      </c>
      <c r="D25" s="153">
        <f>Rozvaha!D25/Rozvaha!D$4</f>
        <v>0</v>
      </c>
      <c r="E25" s="153">
        <f>Rozvaha!E25/Rozvaha!E$4</f>
        <v>0</v>
      </c>
      <c r="F25" s="543">
        <f>Rozvaha!F25/Rozvaha!F$4</f>
        <v>0</v>
      </c>
      <c r="G25" s="371">
        <f>Rozvaha!G25/Rozvaha!G$4</f>
        <v>0</v>
      </c>
    </row>
    <row r="26" spans="1:7" outlineLevel="1">
      <c r="A26" s="150" t="s">
        <v>35</v>
      </c>
      <c r="B26" s="101" t="s">
        <v>36</v>
      </c>
      <c r="C26" s="148">
        <f>Rozvaha!C26/Rozvaha!C$4</f>
        <v>0</v>
      </c>
      <c r="D26" s="149">
        <f>Rozvaha!D26/Rozvaha!D$4</f>
        <v>0</v>
      </c>
      <c r="E26" s="149">
        <f>Rozvaha!E26/Rozvaha!E$4</f>
        <v>0</v>
      </c>
      <c r="F26" s="542">
        <f>Rozvaha!F26/Rozvaha!F$4</f>
        <v>0</v>
      </c>
      <c r="G26" s="370">
        <f>Rozvaha!G26/Rozvaha!G$4</f>
        <v>0</v>
      </c>
    </row>
    <row r="27" spans="1:7" s="15" customFormat="1" outlineLevel="2">
      <c r="A27" s="151" t="s">
        <v>178</v>
      </c>
      <c r="B27" s="102" t="s">
        <v>213</v>
      </c>
      <c r="C27" s="152">
        <f>Rozvaha!C27/Rozvaha!C$4</f>
        <v>0</v>
      </c>
      <c r="D27" s="153">
        <f>Rozvaha!D27/Rozvaha!D$4</f>
        <v>0</v>
      </c>
      <c r="E27" s="153">
        <f>Rozvaha!E27/Rozvaha!E$4</f>
        <v>0</v>
      </c>
      <c r="F27" s="543">
        <f>Rozvaha!F27/Rozvaha!F$4</f>
        <v>0</v>
      </c>
      <c r="G27" s="371">
        <f>Rozvaha!G27/Rozvaha!G$4</f>
        <v>0</v>
      </c>
    </row>
    <row r="28" spans="1:7" s="15" customFormat="1" outlineLevel="2">
      <c r="A28" s="151" t="s">
        <v>179</v>
      </c>
      <c r="B28" s="102" t="s">
        <v>214</v>
      </c>
      <c r="C28" s="152">
        <f>Rozvaha!C28/Rozvaha!C$4</f>
        <v>0</v>
      </c>
      <c r="D28" s="153">
        <f>Rozvaha!D28/Rozvaha!D$4</f>
        <v>0</v>
      </c>
      <c r="E28" s="153">
        <f>Rozvaha!E28/Rozvaha!E$4</f>
        <v>0</v>
      </c>
      <c r="F28" s="543">
        <f>Rozvaha!F28/Rozvaha!F$4</f>
        <v>0</v>
      </c>
      <c r="G28" s="371">
        <f>Rozvaha!G28/Rozvaha!G$4</f>
        <v>0</v>
      </c>
    </row>
    <row r="29" spans="1:7" s="15" customFormat="1" outlineLevel="2">
      <c r="A29" s="151" t="s">
        <v>180</v>
      </c>
      <c r="B29" s="102" t="s">
        <v>215</v>
      </c>
      <c r="C29" s="152">
        <f>Rozvaha!C29/Rozvaha!C$4</f>
        <v>0</v>
      </c>
      <c r="D29" s="153">
        <f>Rozvaha!D29/Rozvaha!D$4</f>
        <v>0</v>
      </c>
      <c r="E29" s="153">
        <f>Rozvaha!E29/Rozvaha!E$4</f>
        <v>0</v>
      </c>
      <c r="F29" s="543">
        <f>Rozvaha!F29/Rozvaha!F$4</f>
        <v>0</v>
      </c>
      <c r="G29" s="371">
        <f>Rozvaha!G29/Rozvaha!G$4</f>
        <v>0</v>
      </c>
    </row>
    <row r="30" spans="1:7" s="15" customFormat="1" outlineLevel="2">
      <c r="A30" s="151" t="s">
        <v>181</v>
      </c>
      <c r="B30" s="102" t="s">
        <v>216</v>
      </c>
      <c r="C30" s="152">
        <f>Rozvaha!C30/Rozvaha!C$4</f>
        <v>0</v>
      </c>
      <c r="D30" s="153">
        <f>Rozvaha!D30/Rozvaha!D$4</f>
        <v>0</v>
      </c>
      <c r="E30" s="153">
        <f>Rozvaha!E30/Rozvaha!E$4</f>
        <v>0</v>
      </c>
      <c r="F30" s="543">
        <f>Rozvaha!F30/Rozvaha!F$4</f>
        <v>0</v>
      </c>
      <c r="G30" s="371">
        <f>Rozvaha!G30/Rozvaha!G$4</f>
        <v>0</v>
      </c>
    </row>
    <row r="31" spans="1:7" s="15" customFormat="1" outlineLevel="2">
      <c r="A31" s="154"/>
      <c r="B31" s="102" t="s">
        <v>217</v>
      </c>
      <c r="C31" s="152">
        <f>Rozvaha!C31/Rozvaha!C$4</f>
        <v>0</v>
      </c>
      <c r="D31" s="153">
        <f>Rozvaha!D31/Rozvaha!D$4</f>
        <v>0</v>
      </c>
      <c r="E31" s="153">
        <f>Rozvaha!E31/Rozvaha!E$4</f>
        <v>0</v>
      </c>
      <c r="F31" s="543">
        <f>Rozvaha!F31/Rozvaha!F$4</f>
        <v>0</v>
      </c>
      <c r="G31" s="371">
        <f>Rozvaha!G31/Rozvaha!G$4</f>
        <v>0</v>
      </c>
    </row>
    <row r="32" spans="1:7" s="15" customFormat="1" outlineLevel="2">
      <c r="A32" s="154" t="s">
        <v>206</v>
      </c>
      <c r="B32" s="102" t="s">
        <v>218</v>
      </c>
      <c r="C32" s="152">
        <f>Rozvaha!C32/Rozvaha!C$4</f>
        <v>0</v>
      </c>
      <c r="D32" s="153">
        <f>Rozvaha!D32/Rozvaha!D$4</f>
        <v>0</v>
      </c>
      <c r="E32" s="153">
        <f>Rozvaha!E32/Rozvaha!E$4</f>
        <v>0</v>
      </c>
      <c r="F32" s="543">
        <f>Rozvaha!F32/Rozvaha!F$4</f>
        <v>0</v>
      </c>
      <c r="G32" s="371">
        <f>Rozvaha!G32/Rozvaha!G$4</f>
        <v>0</v>
      </c>
    </row>
    <row r="33" spans="1:7" s="15" customFormat="1" outlineLevel="2">
      <c r="A33" s="154" t="s">
        <v>207</v>
      </c>
      <c r="B33" s="102" t="s">
        <v>219</v>
      </c>
      <c r="C33" s="152">
        <f>Rozvaha!C33/Rozvaha!C$4</f>
        <v>0</v>
      </c>
      <c r="D33" s="153">
        <f>Rozvaha!D33/Rozvaha!D$4</f>
        <v>0</v>
      </c>
      <c r="E33" s="153">
        <f>Rozvaha!E33/Rozvaha!E$4</f>
        <v>0</v>
      </c>
      <c r="F33" s="543">
        <f>Rozvaha!F33/Rozvaha!F$4</f>
        <v>0</v>
      </c>
      <c r="G33" s="371">
        <f>Rozvaha!G33/Rozvaha!G$4</f>
        <v>0</v>
      </c>
    </row>
    <row r="34" spans="1:7" s="15" customFormat="1" outlineLevel="2">
      <c r="A34" s="154" t="s">
        <v>208</v>
      </c>
      <c r="B34" s="102" t="s">
        <v>220</v>
      </c>
      <c r="C34" s="152">
        <f>Rozvaha!C34/Rozvaha!C$4</f>
        <v>0</v>
      </c>
      <c r="D34" s="153">
        <f>Rozvaha!D34/Rozvaha!D$4</f>
        <v>0</v>
      </c>
      <c r="E34" s="153">
        <f>Rozvaha!E34/Rozvaha!E$4</f>
        <v>0</v>
      </c>
      <c r="F34" s="543">
        <f>Rozvaha!F34/Rozvaha!F$4</f>
        <v>0</v>
      </c>
      <c r="G34" s="371">
        <f>Rozvaha!G34/Rozvaha!G$4</f>
        <v>0</v>
      </c>
    </row>
    <row r="35" spans="1:7">
      <c r="A35" s="164" t="s">
        <v>155</v>
      </c>
      <c r="B35" s="165" t="s">
        <v>37</v>
      </c>
      <c r="C35" s="166">
        <f>Rozvaha!C35/Rozvaha!C$4</f>
        <v>0.4061302681992337</v>
      </c>
      <c r="D35" s="167">
        <f>Rozvaha!D35/Rozvaha!D$4</f>
        <v>0.36684420772303594</v>
      </c>
      <c r="E35" s="167">
        <f>Rozvaha!E35/Rozvaha!E$4</f>
        <v>0.18846657929226737</v>
      </c>
      <c r="F35" s="541">
        <f>Rozvaha!F35/Rozvaha!F$4</f>
        <v>0.19815340909090909</v>
      </c>
      <c r="G35" s="369">
        <f>Rozvaha!G35/Rozvaha!G$4</f>
        <v>0.16844349680170576</v>
      </c>
    </row>
    <row r="36" spans="1:7" outlineLevel="1">
      <c r="A36" s="150" t="s">
        <v>38</v>
      </c>
      <c r="B36" s="147" t="s">
        <v>39</v>
      </c>
      <c r="C36" s="148">
        <f>Rozvaha!C36/Rozvaha!C$4</f>
        <v>0</v>
      </c>
      <c r="D36" s="149">
        <f>Rozvaha!D36/Rozvaha!D$4</f>
        <v>0</v>
      </c>
      <c r="E36" s="149">
        <f>Rozvaha!E36/Rozvaha!E$4</f>
        <v>0</v>
      </c>
      <c r="F36" s="542">
        <f>Rozvaha!F36/Rozvaha!F$4</f>
        <v>0</v>
      </c>
      <c r="G36" s="370">
        <f>Rozvaha!G36/Rozvaha!G$4</f>
        <v>0</v>
      </c>
    </row>
    <row r="37" spans="1:7" s="15" customFormat="1" outlineLevel="2">
      <c r="A37" s="151" t="s">
        <v>178</v>
      </c>
      <c r="B37" s="102" t="s">
        <v>40</v>
      </c>
      <c r="C37" s="152">
        <f>Rozvaha!C37/Rozvaha!C$4</f>
        <v>0</v>
      </c>
      <c r="D37" s="153">
        <f>Rozvaha!D37/Rozvaha!D$4</f>
        <v>0</v>
      </c>
      <c r="E37" s="153">
        <f>Rozvaha!E37/Rozvaha!E$4</f>
        <v>0</v>
      </c>
      <c r="F37" s="543">
        <f>Rozvaha!F37/Rozvaha!F$4</f>
        <v>0</v>
      </c>
      <c r="G37" s="371">
        <f>Rozvaha!G37/Rozvaha!G$4</f>
        <v>0</v>
      </c>
    </row>
    <row r="38" spans="1:7" s="15" customFormat="1" outlineLevel="2">
      <c r="A38" s="151" t="s">
        <v>179</v>
      </c>
      <c r="B38" s="102" t="s">
        <v>41</v>
      </c>
      <c r="C38" s="152">
        <f>Rozvaha!C38/Rozvaha!C$4</f>
        <v>0</v>
      </c>
      <c r="D38" s="153">
        <f>Rozvaha!D38/Rozvaha!D$4</f>
        <v>0</v>
      </c>
      <c r="E38" s="153">
        <f>Rozvaha!E38/Rozvaha!E$4</f>
        <v>0</v>
      </c>
      <c r="F38" s="543">
        <f>Rozvaha!F38/Rozvaha!F$4</f>
        <v>0</v>
      </c>
      <c r="G38" s="371">
        <f>Rozvaha!G38/Rozvaha!G$4</f>
        <v>0</v>
      </c>
    </row>
    <row r="39" spans="1:7" s="15" customFormat="1" outlineLevel="2">
      <c r="A39" s="151" t="s">
        <v>180</v>
      </c>
      <c r="B39" s="102" t="s">
        <v>42</v>
      </c>
      <c r="C39" s="152">
        <f>Rozvaha!C39/Rozvaha!C$4</f>
        <v>0</v>
      </c>
      <c r="D39" s="153">
        <f>Rozvaha!D39/Rozvaha!D$4</f>
        <v>0</v>
      </c>
      <c r="E39" s="153">
        <f>Rozvaha!E39/Rozvaha!E$4</f>
        <v>0</v>
      </c>
      <c r="F39" s="543">
        <f>Rozvaha!F39/Rozvaha!F$4</f>
        <v>0</v>
      </c>
      <c r="G39" s="371">
        <f>Rozvaha!G39/Rozvaha!G$4</f>
        <v>0</v>
      </c>
    </row>
    <row r="40" spans="1:7" s="15" customFormat="1" outlineLevel="2">
      <c r="A40" s="151" t="s">
        <v>181</v>
      </c>
      <c r="B40" s="102" t="s">
        <v>43</v>
      </c>
      <c r="C40" s="152">
        <f>Rozvaha!C40/Rozvaha!C$4</f>
        <v>0</v>
      </c>
      <c r="D40" s="153">
        <f>Rozvaha!D40/Rozvaha!D$4</f>
        <v>0</v>
      </c>
      <c r="E40" s="153">
        <f>Rozvaha!E40/Rozvaha!E$4</f>
        <v>0</v>
      </c>
      <c r="F40" s="543">
        <f>Rozvaha!F40/Rozvaha!F$4</f>
        <v>0</v>
      </c>
      <c r="G40" s="371">
        <f>Rozvaha!G40/Rozvaha!G$4</f>
        <v>0</v>
      </c>
    </row>
    <row r="41" spans="1:7" s="15" customFormat="1" outlineLevel="2">
      <c r="A41" s="151" t="s">
        <v>206</v>
      </c>
      <c r="B41" s="102" t="s">
        <v>44</v>
      </c>
      <c r="C41" s="152">
        <f>Rozvaha!C41/Rozvaha!C$4</f>
        <v>0</v>
      </c>
      <c r="D41" s="153">
        <f>Rozvaha!D41/Rozvaha!D$4</f>
        <v>0</v>
      </c>
      <c r="E41" s="153">
        <f>Rozvaha!E41/Rozvaha!E$4</f>
        <v>0</v>
      </c>
      <c r="F41" s="543">
        <f>Rozvaha!F41/Rozvaha!F$4</f>
        <v>0</v>
      </c>
      <c r="G41" s="371">
        <f>Rozvaha!G41/Rozvaha!G$4</f>
        <v>0</v>
      </c>
    </row>
    <row r="42" spans="1:7" s="15" customFormat="1" outlineLevel="2">
      <c r="A42" s="155" t="s">
        <v>207</v>
      </c>
      <c r="B42" s="102" t="s">
        <v>45</v>
      </c>
      <c r="C42" s="152">
        <f>Rozvaha!C42/Rozvaha!C$4</f>
        <v>0</v>
      </c>
      <c r="D42" s="153">
        <f>Rozvaha!D42/Rozvaha!D$4</f>
        <v>0</v>
      </c>
      <c r="E42" s="153">
        <f>Rozvaha!E42/Rozvaha!E$4</f>
        <v>0</v>
      </c>
      <c r="F42" s="543">
        <f>Rozvaha!F42/Rozvaha!F$4</f>
        <v>0</v>
      </c>
      <c r="G42" s="371">
        <f>Rozvaha!G42/Rozvaha!G$4</f>
        <v>0</v>
      </c>
    </row>
    <row r="43" spans="1:7" outlineLevel="1">
      <c r="A43" s="150" t="s">
        <v>46</v>
      </c>
      <c r="B43" s="147" t="s">
        <v>47</v>
      </c>
      <c r="C43" s="148">
        <f>Rozvaha!C43/Rozvaha!C$4</f>
        <v>0</v>
      </c>
      <c r="D43" s="149">
        <f>Rozvaha!D43/Rozvaha!D$4</f>
        <v>0</v>
      </c>
      <c r="E43" s="149">
        <f>Rozvaha!E43/Rozvaha!E$4</f>
        <v>0</v>
      </c>
      <c r="F43" s="542">
        <f>Rozvaha!F43/Rozvaha!F$4</f>
        <v>0</v>
      </c>
      <c r="G43" s="370">
        <f>Rozvaha!G43/Rozvaha!G$4</f>
        <v>0</v>
      </c>
    </row>
    <row r="44" spans="1:7" s="15" customFormat="1" outlineLevel="2">
      <c r="A44" s="151" t="s">
        <v>178</v>
      </c>
      <c r="B44" s="102" t="s">
        <v>226</v>
      </c>
      <c r="C44" s="152">
        <f>Rozvaha!C44/Rozvaha!C$4</f>
        <v>0</v>
      </c>
      <c r="D44" s="153">
        <f>Rozvaha!D44/Rozvaha!D$4</f>
        <v>0</v>
      </c>
      <c r="E44" s="153">
        <f>Rozvaha!E44/Rozvaha!E$4</f>
        <v>0</v>
      </c>
      <c r="F44" s="543">
        <f>Rozvaha!F44/Rozvaha!F$4</f>
        <v>0</v>
      </c>
      <c r="G44" s="371">
        <f>Rozvaha!G44/Rozvaha!G$4</f>
        <v>0</v>
      </c>
    </row>
    <row r="45" spans="1:7" s="15" customFormat="1" outlineLevel="2">
      <c r="A45" s="151" t="s">
        <v>179</v>
      </c>
      <c r="B45" s="102" t="s">
        <v>221</v>
      </c>
      <c r="C45" s="152">
        <f>Rozvaha!C45/Rozvaha!C$4</f>
        <v>0</v>
      </c>
      <c r="D45" s="153">
        <f>Rozvaha!D45/Rozvaha!D$4</f>
        <v>0</v>
      </c>
      <c r="E45" s="153">
        <f>Rozvaha!E45/Rozvaha!E$4</f>
        <v>0</v>
      </c>
      <c r="F45" s="543">
        <f>Rozvaha!F45/Rozvaha!F$4</f>
        <v>0</v>
      </c>
      <c r="G45" s="371">
        <f>Rozvaha!G45/Rozvaha!G$4</f>
        <v>0</v>
      </c>
    </row>
    <row r="46" spans="1:7" s="15" customFormat="1" outlineLevel="2">
      <c r="A46" s="151" t="s">
        <v>180</v>
      </c>
      <c r="B46" s="102" t="s">
        <v>222</v>
      </c>
      <c r="C46" s="152">
        <f>Rozvaha!C46/Rozvaha!C$4</f>
        <v>0</v>
      </c>
      <c r="D46" s="153">
        <f>Rozvaha!D46/Rozvaha!D$4</f>
        <v>0</v>
      </c>
      <c r="E46" s="153">
        <f>Rozvaha!E46/Rozvaha!E$4</f>
        <v>0</v>
      </c>
      <c r="F46" s="543">
        <f>Rozvaha!F46/Rozvaha!F$4</f>
        <v>0</v>
      </c>
      <c r="G46" s="371">
        <f>Rozvaha!G46/Rozvaha!G$4</f>
        <v>0</v>
      </c>
    </row>
    <row r="47" spans="1:7" s="15" customFormat="1" outlineLevel="2">
      <c r="A47" s="151" t="s">
        <v>181</v>
      </c>
      <c r="B47" s="102" t="s">
        <v>223</v>
      </c>
      <c r="C47" s="152">
        <f>Rozvaha!C47/Rozvaha!C$4</f>
        <v>0</v>
      </c>
      <c r="D47" s="153">
        <f>Rozvaha!D47/Rozvaha!D$4</f>
        <v>0</v>
      </c>
      <c r="E47" s="153">
        <f>Rozvaha!E47/Rozvaha!E$4</f>
        <v>0</v>
      </c>
      <c r="F47" s="543">
        <f>Rozvaha!F47/Rozvaha!F$4</f>
        <v>0</v>
      </c>
      <c r="G47" s="371">
        <f>Rozvaha!G47/Rozvaha!G$4</f>
        <v>0</v>
      </c>
    </row>
    <row r="48" spans="1:7" s="15" customFormat="1" outlineLevel="2">
      <c r="A48" s="154" t="s">
        <v>206</v>
      </c>
      <c r="B48" s="102" t="s">
        <v>224</v>
      </c>
      <c r="C48" s="152">
        <f>Rozvaha!C48/Rozvaha!C$4</f>
        <v>0</v>
      </c>
      <c r="D48" s="153">
        <f>Rozvaha!D48/Rozvaha!D$4</f>
        <v>0</v>
      </c>
      <c r="E48" s="153">
        <f>Rozvaha!E48/Rozvaha!E$4</f>
        <v>0</v>
      </c>
      <c r="F48" s="543">
        <f>Rozvaha!F48/Rozvaha!F$4</f>
        <v>0</v>
      </c>
      <c r="G48" s="371">
        <f>Rozvaha!G48/Rozvaha!G$4</f>
        <v>0</v>
      </c>
    </row>
    <row r="49" spans="1:7" s="15" customFormat="1" outlineLevel="2">
      <c r="A49" s="151" t="s">
        <v>207</v>
      </c>
      <c r="B49" s="102" t="s">
        <v>48</v>
      </c>
      <c r="C49" s="152">
        <f>Rozvaha!C49/Rozvaha!C$4</f>
        <v>0</v>
      </c>
      <c r="D49" s="153">
        <f>Rozvaha!D49/Rozvaha!D$4</f>
        <v>0</v>
      </c>
      <c r="E49" s="153">
        <f>Rozvaha!E49/Rozvaha!E$4</f>
        <v>0</v>
      </c>
      <c r="F49" s="543">
        <f>Rozvaha!F49/Rozvaha!F$4</f>
        <v>0</v>
      </c>
      <c r="G49" s="371">
        <f>Rozvaha!G49/Rozvaha!G$4</f>
        <v>0</v>
      </c>
    </row>
    <row r="50" spans="1:7" s="15" customFormat="1" outlineLevel="2">
      <c r="A50" s="151" t="s">
        <v>208</v>
      </c>
      <c r="B50" s="102" t="s">
        <v>225</v>
      </c>
      <c r="C50" s="152">
        <f>Rozvaha!C50/Rozvaha!C$4</f>
        <v>0</v>
      </c>
      <c r="D50" s="153">
        <f>Rozvaha!D50/Rozvaha!D$4</f>
        <v>0</v>
      </c>
      <c r="E50" s="153">
        <f>Rozvaha!E50/Rozvaha!E$4</f>
        <v>0</v>
      </c>
      <c r="F50" s="543">
        <f>Rozvaha!F50/Rozvaha!F$4</f>
        <v>0</v>
      </c>
      <c r="G50" s="371">
        <f>Rozvaha!G50/Rozvaha!G$4</f>
        <v>0</v>
      </c>
    </row>
    <row r="51" spans="1:7" outlineLevel="1">
      <c r="A51" s="150" t="s">
        <v>49</v>
      </c>
      <c r="B51" s="147" t="s">
        <v>50</v>
      </c>
      <c r="C51" s="148">
        <f>Rozvaha!C51/Rozvaha!C$4</f>
        <v>8.1669691470054442E-2</v>
      </c>
      <c r="D51" s="149">
        <f>Rozvaha!D51/Rozvaha!D$4</f>
        <v>7.1460275188637373E-2</v>
      </c>
      <c r="E51" s="149">
        <f>Rozvaha!E51/Rozvaha!E$4</f>
        <v>6.2647444298820451E-2</v>
      </c>
      <c r="F51" s="542">
        <f>Rozvaha!F51/Rozvaha!F$4</f>
        <v>0.11553030303030302</v>
      </c>
      <c r="G51" s="370">
        <f>Rozvaha!G51/Rozvaha!G$4</f>
        <v>7.7825159914712158E-2</v>
      </c>
    </row>
    <row r="52" spans="1:7" s="15" customFormat="1" outlineLevel="2">
      <c r="A52" s="151" t="s">
        <v>178</v>
      </c>
      <c r="B52" s="102" t="s">
        <v>226</v>
      </c>
      <c r="C52" s="152">
        <f>Rozvaha!C52/Rozvaha!C$4</f>
        <v>7.5216777576124216E-2</v>
      </c>
      <c r="D52" s="153">
        <f>Rozvaha!D52/Rozvaha!D$4</f>
        <v>6.502441189525078E-2</v>
      </c>
      <c r="E52" s="153">
        <f>Rozvaha!E52/Rozvaha!E$4</f>
        <v>4.9017038007863695E-2</v>
      </c>
      <c r="F52" s="543">
        <f>Rozvaha!F52/Rozvaha!F$4</f>
        <v>0.10913825757575757</v>
      </c>
      <c r="G52" s="371">
        <f>Rozvaha!G52/Rozvaha!G$4</f>
        <v>7.1641791044776124E-2</v>
      </c>
    </row>
    <row r="53" spans="1:7" s="15" customFormat="1" outlineLevel="2">
      <c r="A53" s="151" t="s">
        <v>179</v>
      </c>
      <c r="B53" s="102" t="s">
        <v>221</v>
      </c>
      <c r="C53" s="152">
        <f>Rozvaha!C53/Rozvaha!C$4</f>
        <v>0</v>
      </c>
      <c r="D53" s="153">
        <f>Rozvaha!D53/Rozvaha!D$4</f>
        <v>0</v>
      </c>
      <c r="E53" s="153">
        <f>Rozvaha!E53/Rozvaha!E$4</f>
        <v>0</v>
      </c>
      <c r="F53" s="543">
        <f>Rozvaha!F53/Rozvaha!F$4</f>
        <v>0</v>
      </c>
      <c r="G53" s="371">
        <f>Rozvaha!G53/Rozvaha!G$4</f>
        <v>0</v>
      </c>
    </row>
    <row r="54" spans="1:7" s="15" customFormat="1" outlineLevel="2">
      <c r="A54" s="151" t="s">
        <v>180</v>
      </c>
      <c r="B54" s="102" t="s">
        <v>222</v>
      </c>
      <c r="C54" s="152">
        <f>Rozvaha!C54/Rozvaha!C$4</f>
        <v>0</v>
      </c>
      <c r="D54" s="153">
        <f>Rozvaha!D54/Rozvaha!D$4</f>
        <v>0</v>
      </c>
      <c r="E54" s="153">
        <f>Rozvaha!E54/Rozvaha!E$4</f>
        <v>0</v>
      </c>
      <c r="F54" s="543">
        <f>Rozvaha!F54/Rozvaha!F$4</f>
        <v>0</v>
      </c>
      <c r="G54" s="371">
        <f>Rozvaha!G54/Rozvaha!G$4</f>
        <v>0</v>
      </c>
    </row>
    <row r="55" spans="1:7" s="15" customFormat="1" outlineLevel="2">
      <c r="A55" s="151" t="s">
        <v>181</v>
      </c>
      <c r="B55" s="102" t="s">
        <v>223</v>
      </c>
      <c r="C55" s="152">
        <f>Rozvaha!C55/Rozvaha!C$4</f>
        <v>0</v>
      </c>
      <c r="D55" s="153">
        <f>Rozvaha!D55/Rozvaha!D$4</f>
        <v>0</v>
      </c>
      <c r="E55" s="153">
        <f>Rozvaha!E55/Rozvaha!E$4</f>
        <v>0</v>
      </c>
      <c r="F55" s="543">
        <f>Rozvaha!F55/Rozvaha!F$4</f>
        <v>0</v>
      </c>
      <c r="G55" s="371">
        <f>Rozvaha!G55/Rozvaha!G$4</f>
        <v>0</v>
      </c>
    </row>
    <row r="56" spans="1:7" s="15" customFormat="1" outlineLevel="2">
      <c r="A56" s="154" t="s">
        <v>206</v>
      </c>
      <c r="B56" s="102" t="s">
        <v>227</v>
      </c>
      <c r="C56" s="152">
        <f>Rozvaha!C56/Rozvaha!C$4</f>
        <v>0</v>
      </c>
      <c r="D56" s="153">
        <f>Rozvaha!D56/Rozvaha!D$4</f>
        <v>0</v>
      </c>
      <c r="E56" s="153">
        <f>Rozvaha!E56/Rozvaha!E$4</f>
        <v>0</v>
      </c>
      <c r="F56" s="543">
        <f>Rozvaha!F56/Rozvaha!F$4</f>
        <v>0</v>
      </c>
      <c r="G56" s="371">
        <f>Rozvaha!G56/Rozvaha!G$4</f>
        <v>0</v>
      </c>
    </row>
    <row r="57" spans="1:7" s="15" customFormat="1" outlineLevel="2">
      <c r="A57" s="151" t="s">
        <v>207</v>
      </c>
      <c r="B57" s="102" t="s">
        <v>51</v>
      </c>
      <c r="C57" s="152">
        <f>Rozvaha!C57/Rozvaha!C$4</f>
        <v>0</v>
      </c>
      <c r="D57" s="153">
        <f>Rozvaha!D57/Rozvaha!D$4</f>
        <v>2.2192632046160674E-4</v>
      </c>
      <c r="E57" s="153">
        <f>Rozvaha!E57/Rozvaha!E$4</f>
        <v>2.6212319790301441E-4</v>
      </c>
      <c r="F57" s="543">
        <f>Rozvaha!F57/Rozvaha!F$4</f>
        <v>0</v>
      </c>
      <c r="G57" s="371">
        <f>Rozvaha!G57/Rozvaha!G$4</f>
        <v>8.5287846481876329E-4</v>
      </c>
    </row>
    <row r="58" spans="1:7" s="15" customFormat="1" outlineLevel="2">
      <c r="A58" s="151" t="s">
        <v>208</v>
      </c>
      <c r="B58" s="102" t="s">
        <v>228</v>
      </c>
      <c r="C58" s="152">
        <f>Rozvaha!C58/Rozvaha!C$4</f>
        <v>6.4529138939302278E-3</v>
      </c>
      <c r="D58" s="153">
        <f>Rozvaha!D58/Rozvaha!D$4</f>
        <v>6.2139369729249886E-3</v>
      </c>
      <c r="E58" s="153">
        <f>Rozvaha!E58/Rozvaha!E$4</f>
        <v>1.3368283093053735E-2</v>
      </c>
      <c r="F58" s="543">
        <f>Rozvaha!F58/Rozvaha!F$4</f>
        <v>6.3920454545454549E-3</v>
      </c>
      <c r="G58" s="371">
        <f>Rozvaha!G58/Rozvaha!G$4</f>
        <v>5.3304904051172707E-3</v>
      </c>
    </row>
    <row r="59" spans="1:7" s="15" customFormat="1" outlineLevel="2">
      <c r="A59" s="151" t="s">
        <v>209</v>
      </c>
      <c r="B59" s="102" t="s">
        <v>224</v>
      </c>
      <c r="C59" s="152">
        <f>Rozvaha!C59/Rozvaha!C$4</f>
        <v>0</v>
      </c>
      <c r="D59" s="153">
        <f>Rozvaha!D59/Rozvaha!D$4</f>
        <v>0</v>
      </c>
      <c r="E59" s="153">
        <f>Rozvaha!E59/Rozvaha!E$4</f>
        <v>0</v>
      </c>
      <c r="F59" s="543">
        <f>Rozvaha!F59/Rozvaha!F$4</f>
        <v>0</v>
      </c>
      <c r="G59" s="371">
        <f>Rozvaha!G59/Rozvaha!G$4</f>
        <v>0</v>
      </c>
    </row>
    <row r="60" spans="1:7" s="15" customFormat="1" outlineLevel="2">
      <c r="A60" s="154" t="s">
        <v>229</v>
      </c>
      <c r="B60" s="102" t="s">
        <v>48</v>
      </c>
      <c r="C60" s="152">
        <f>Rozvaha!C60/Rozvaha!C$4</f>
        <v>0</v>
      </c>
      <c r="D60" s="153">
        <f>Rozvaha!D60/Rozvaha!D$4</f>
        <v>0</v>
      </c>
      <c r="E60" s="153">
        <f>Rozvaha!E60/Rozvaha!E$4</f>
        <v>0</v>
      </c>
      <c r="F60" s="543">
        <f>Rozvaha!F60/Rozvaha!F$4</f>
        <v>0</v>
      </c>
      <c r="G60" s="371">
        <f>Rozvaha!G60/Rozvaha!G$4</f>
        <v>0</v>
      </c>
    </row>
    <row r="61" spans="1:7" outlineLevel="1">
      <c r="A61" s="150" t="s">
        <v>52</v>
      </c>
      <c r="B61" s="147" t="s">
        <v>53</v>
      </c>
      <c r="C61" s="148">
        <f>Rozvaha!C61/Rozvaha!C$4</f>
        <v>0.32446057672917927</v>
      </c>
      <c r="D61" s="149">
        <f>Rozvaha!D61/Rozvaha!D$4</f>
        <v>0.2953839325343986</v>
      </c>
      <c r="E61" s="149">
        <f>Rozvaha!E61/Rozvaha!E$4</f>
        <v>0.12581913499344691</v>
      </c>
      <c r="F61" s="542">
        <f>Rozvaha!F61/Rozvaha!F$4</f>
        <v>8.2623106060606064E-2</v>
      </c>
      <c r="G61" s="370">
        <f>Rozvaha!G61/Rozvaha!G$4</f>
        <v>9.0618336886993597E-2</v>
      </c>
    </row>
    <row r="62" spans="1:7" s="15" customFormat="1" outlineLevel="2">
      <c r="A62" s="151" t="s">
        <v>178</v>
      </c>
      <c r="B62" s="102" t="s">
        <v>54</v>
      </c>
      <c r="C62" s="152">
        <f>Rozvaha!C62/Rozvaha!C$4</f>
        <v>5.2429925388183104E-3</v>
      </c>
      <c r="D62" s="153">
        <f>Rozvaha!D62/Rozvaha!D$4</f>
        <v>1.6422547714158898E-2</v>
      </c>
      <c r="E62" s="153">
        <f>Rozvaha!E62/Rozvaha!E$4</f>
        <v>1.310615989515072E-2</v>
      </c>
      <c r="F62" s="543">
        <f>Rozvaha!F62/Rozvaha!F$4</f>
        <v>1.5151515151515152E-2</v>
      </c>
      <c r="G62" s="371">
        <f>Rozvaha!G62/Rozvaha!G$4</f>
        <v>1.2793176972281451E-3</v>
      </c>
    </row>
    <row r="63" spans="1:7" s="15" customFormat="1" outlineLevel="2">
      <c r="A63" s="151" t="s">
        <v>179</v>
      </c>
      <c r="B63" s="102" t="s">
        <v>55</v>
      </c>
      <c r="C63" s="152">
        <f>Rozvaha!C63/Rozvaha!C$4</f>
        <v>0.31921758419036095</v>
      </c>
      <c r="D63" s="153">
        <f>Rozvaha!D63/Rozvaha!D$4</f>
        <v>0.27896138482023969</v>
      </c>
      <c r="E63" s="153">
        <f>Rozvaha!E63/Rozvaha!E$4</f>
        <v>0.1127129750982962</v>
      </c>
      <c r="F63" s="543">
        <f>Rozvaha!F63/Rozvaha!F$4</f>
        <v>6.7471590909090912E-2</v>
      </c>
      <c r="G63" s="371">
        <f>Rozvaha!G63/Rozvaha!G$4</f>
        <v>8.9339019189765459E-2</v>
      </c>
    </row>
    <row r="64" spans="1:7" s="15" customFormat="1" outlineLevel="2">
      <c r="A64" s="154" t="s">
        <v>180</v>
      </c>
      <c r="B64" s="102" t="s">
        <v>56</v>
      </c>
      <c r="C64" s="152">
        <f>Rozvaha!C64/Rozvaha!C$4</f>
        <v>0</v>
      </c>
      <c r="D64" s="153">
        <f>Rozvaha!D64/Rozvaha!D$4</f>
        <v>0</v>
      </c>
      <c r="E64" s="153">
        <f>Rozvaha!E64/Rozvaha!E$4</f>
        <v>0</v>
      </c>
      <c r="F64" s="543">
        <f>Rozvaha!F64/Rozvaha!F$4</f>
        <v>0</v>
      </c>
      <c r="G64" s="371">
        <f>Rozvaha!G64/Rozvaha!G$4</f>
        <v>0</v>
      </c>
    </row>
    <row r="65" spans="1:12" s="15" customFormat="1" outlineLevel="2">
      <c r="A65" s="154" t="s">
        <v>181</v>
      </c>
      <c r="B65" s="102" t="s">
        <v>230</v>
      </c>
      <c r="C65" s="152">
        <f>Rozvaha!C65/Rozvaha!C$4</f>
        <v>0</v>
      </c>
      <c r="D65" s="153">
        <f>Rozvaha!D65/Rozvaha!D$4</f>
        <v>0</v>
      </c>
      <c r="E65" s="153">
        <f>Rozvaha!E65/Rozvaha!E$4</f>
        <v>0</v>
      </c>
      <c r="F65" s="543">
        <f>Rozvaha!F65/Rozvaha!F$4</f>
        <v>0</v>
      </c>
      <c r="G65" s="371">
        <f>Rozvaha!G65/Rozvaha!G$4</f>
        <v>0</v>
      </c>
    </row>
    <row r="66" spans="1:12">
      <c r="A66" s="164" t="s">
        <v>156</v>
      </c>
      <c r="B66" s="165" t="s">
        <v>57</v>
      </c>
      <c r="C66" s="166">
        <f>Rozvaha!C66/Rozvaha!C$4</f>
        <v>1.8753781004234724E-2</v>
      </c>
      <c r="D66" s="167">
        <f>Rozvaha!D66/Rozvaha!D$4</f>
        <v>1.7310252996005325E-2</v>
      </c>
      <c r="E66" s="167">
        <f>Rozvaha!E66/Rozvaha!E$4</f>
        <v>1.9397116644823065E-2</v>
      </c>
      <c r="F66" s="541">
        <f>Rozvaha!F66/Rozvaha!F$4</f>
        <v>1.9176136363636364E-2</v>
      </c>
      <c r="G66" s="369">
        <f>Rozvaha!G66/Rozvaha!G$4</f>
        <v>3.0703624733475481E-2</v>
      </c>
    </row>
    <row r="67" spans="1:12" outlineLevel="1">
      <c r="A67" s="150" t="s">
        <v>58</v>
      </c>
      <c r="B67" s="147" t="s">
        <v>59</v>
      </c>
      <c r="C67" s="148">
        <f>Rozvaha!C67/Rozvaha!C$4</f>
        <v>1.8753781004234724E-2</v>
      </c>
      <c r="D67" s="149">
        <f>Rozvaha!D67/Rozvaha!D$4</f>
        <v>1.7310252996005325E-2</v>
      </c>
      <c r="E67" s="149">
        <f>Rozvaha!E67/Rozvaha!E$4</f>
        <v>1.9397116644823065E-2</v>
      </c>
      <c r="F67" s="542">
        <f>Rozvaha!F67/Rozvaha!F$4</f>
        <v>1.9176136363636364E-2</v>
      </c>
      <c r="G67" s="370">
        <f>Rozvaha!G67/Rozvaha!G$4</f>
        <v>3.0703624733475481E-2</v>
      </c>
    </row>
    <row r="68" spans="1:12" s="15" customFormat="1" outlineLevel="2">
      <c r="A68" s="151" t="s">
        <v>178</v>
      </c>
      <c r="B68" s="102" t="s">
        <v>60</v>
      </c>
      <c r="C68" s="152">
        <f>Rozvaha!C68/Rozvaha!C$4</f>
        <v>1.8753781004234724E-2</v>
      </c>
      <c r="D68" s="153">
        <f>Rozvaha!D68/Rozvaha!D$4</f>
        <v>1.7310252996005325E-2</v>
      </c>
      <c r="E68" s="153">
        <f>Rozvaha!E68/Rozvaha!E$4</f>
        <v>1.9397116644823065E-2</v>
      </c>
      <c r="F68" s="543">
        <f>Rozvaha!F68/Rozvaha!F$4</f>
        <v>1.9176136363636364E-2</v>
      </c>
      <c r="G68" s="371">
        <f>Rozvaha!G68/Rozvaha!G$4</f>
        <v>3.0703624733475481E-2</v>
      </c>
    </row>
    <row r="69" spans="1:12" s="15" customFormat="1" outlineLevel="2">
      <c r="A69" s="151" t="s">
        <v>179</v>
      </c>
      <c r="B69" s="103" t="s">
        <v>231</v>
      </c>
      <c r="C69" s="152">
        <f>Rozvaha!C69/Rozvaha!C$4</f>
        <v>0</v>
      </c>
      <c r="D69" s="153">
        <f>Rozvaha!D69/Rozvaha!D$4</f>
        <v>0</v>
      </c>
      <c r="E69" s="153">
        <f>Rozvaha!E69/Rozvaha!E$4</f>
        <v>0</v>
      </c>
      <c r="F69" s="543">
        <f>Rozvaha!F69/Rozvaha!F$4</f>
        <v>0</v>
      </c>
      <c r="G69" s="371">
        <f>Rozvaha!G69/Rozvaha!G$4</f>
        <v>0</v>
      </c>
    </row>
    <row r="70" spans="1:12" s="15" customFormat="1" ht="13.5" outlineLevel="2" thickBot="1">
      <c r="A70" s="553" t="s">
        <v>180</v>
      </c>
      <c r="B70" s="552" t="s">
        <v>61</v>
      </c>
      <c r="C70" s="156">
        <f>Rozvaha!C70/Rozvaha!C$4</f>
        <v>0</v>
      </c>
      <c r="D70" s="157">
        <f>Rozvaha!D70/Rozvaha!D$4</f>
        <v>0</v>
      </c>
      <c r="E70" s="157">
        <f>Rozvaha!E70/Rozvaha!E$4</f>
        <v>0</v>
      </c>
      <c r="F70" s="157">
        <f>Rozvaha!F70/Rozvaha!F$4</f>
        <v>0</v>
      </c>
      <c r="G70" s="373">
        <f>Rozvaha!G70/Rozvaha!G$4</f>
        <v>0</v>
      </c>
    </row>
    <row r="71" spans="1:12" ht="14.25" customHeight="1" thickBot="1">
      <c r="A71" s="554"/>
      <c r="B71" s="168"/>
      <c r="C71" s="169"/>
      <c r="D71" s="169"/>
      <c r="E71" s="169"/>
    </row>
    <row r="72" spans="1:12" ht="13.5" thickBot="1">
      <c r="A72" s="633" t="str">
        <f>A3</f>
        <v>ARES CZ s.r.o.</v>
      </c>
      <c r="B72" s="643"/>
      <c r="C72" s="90">
        <f>C3</f>
        <v>2017</v>
      </c>
      <c r="D72" s="365">
        <f>D3</f>
        <v>2016</v>
      </c>
      <c r="E72" s="365">
        <f>E3</f>
        <v>2015</v>
      </c>
      <c r="F72" s="140">
        <f>F3</f>
        <v>2014</v>
      </c>
      <c r="G72" s="91">
        <f>G3</f>
        <v>2013</v>
      </c>
    </row>
    <row r="73" spans="1:12">
      <c r="A73" s="172"/>
      <c r="B73" s="555" t="s">
        <v>62</v>
      </c>
      <c r="C73" s="544">
        <f>Rozvaha!C73/Rozvaha!C$4</f>
        <v>1</v>
      </c>
      <c r="D73" s="173">
        <f>Rozvaha!D73/Rozvaha!D$4</f>
        <v>1</v>
      </c>
      <c r="E73" s="173">
        <f>Rozvaha!E73/Rozvaha!E$4</f>
        <v>1</v>
      </c>
      <c r="F73" s="544">
        <f>Rozvaha!F73/Rozvaha!F$4</f>
        <v>1</v>
      </c>
      <c r="G73" s="374">
        <f>Rozvaha!G73/Rozvaha!G$4</f>
        <v>1</v>
      </c>
    </row>
    <row r="74" spans="1:12">
      <c r="A74" s="174" t="s">
        <v>201</v>
      </c>
      <c r="B74" s="556" t="s">
        <v>63</v>
      </c>
      <c r="C74" s="545">
        <f>Rozvaha!C74/Rozvaha!C$4</f>
        <v>0.72716273442226254</v>
      </c>
      <c r="D74" s="170">
        <f>Rozvaha!D74/Rozvaha!D$4</f>
        <v>0.70750110963160229</v>
      </c>
      <c r="E74" s="170">
        <f>Rozvaha!E74/Rozvaha!E$4</f>
        <v>0.57090432503276545</v>
      </c>
      <c r="F74" s="545">
        <f>Rozvaha!F74/Rozvaha!F$4</f>
        <v>0.43442234848484851</v>
      </c>
      <c r="G74" s="375">
        <f>Rozvaha!G74/Rozvaha!G$4</f>
        <v>0.35501066098081024</v>
      </c>
    </row>
    <row r="75" spans="1:12" outlineLevel="1">
      <c r="A75" s="176" t="s">
        <v>64</v>
      </c>
      <c r="B75" s="557" t="s">
        <v>65</v>
      </c>
      <c r="C75" s="546">
        <f>Rozvaha!C75/Rozvaha!C$4</f>
        <v>6.0496067755595885E-2</v>
      </c>
      <c r="D75" s="177">
        <f>Rozvaha!D75/Rozvaha!D$4</f>
        <v>6.6577896138482029E-2</v>
      </c>
      <c r="E75" s="177">
        <f>Rozvaha!E75/Rozvaha!E$4</f>
        <v>7.8636959370904327E-2</v>
      </c>
      <c r="F75" s="546">
        <f>Rozvaha!F75/Rozvaha!F$4</f>
        <v>7.1022727272727279E-2</v>
      </c>
      <c r="G75" s="376">
        <f>Rozvaha!G75/Rozvaha!G$4</f>
        <v>6.3965884861407252E-2</v>
      </c>
    </row>
    <row r="76" spans="1:12" s="15" customFormat="1" outlineLevel="2">
      <c r="A76" s="178" t="s">
        <v>178</v>
      </c>
      <c r="B76" s="558" t="s">
        <v>66</v>
      </c>
      <c r="C76" s="547">
        <f>Rozvaha!C76/Rozvaha!C$4</f>
        <v>6.0496067755595885E-2</v>
      </c>
      <c r="D76" s="179">
        <f>Rozvaha!D76/Rozvaha!D$4</f>
        <v>6.6577896138482029E-2</v>
      </c>
      <c r="E76" s="179">
        <f>Rozvaha!E76/Rozvaha!E$4</f>
        <v>7.8636959370904327E-2</v>
      </c>
      <c r="F76" s="547">
        <f>Rozvaha!F76/Rozvaha!F$4</f>
        <v>7.1022727272727279E-2</v>
      </c>
      <c r="G76" s="377">
        <f>Rozvaha!G76/Rozvaha!G$4</f>
        <v>6.3965884861407252E-2</v>
      </c>
    </row>
    <row r="77" spans="1:12" s="15" customFormat="1" outlineLevel="2">
      <c r="A77" s="183" t="s">
        <v>179</v>
      </c>
      <c r="B77" s="558" t="s">
        <v>232</v>
      </c>
      <c r="C77" s="547">
        <f>Rozvaha!C77/Rozvaha!C$4</f>
        <v>0</v>
      </c>
      <c r="D77" s="179">
        <f>Rozvaha!D77/Rozvaha!D$4</f>
        <v>0</v>
      </c>
      <c r="E77" s="179">
        <f>Rozvaha!E77/Rozvaha!E$4</f>
        <v>0</v>
      </c>
      <c r="F77" s="547">
        <f>Rozvaha!F77/Rozvaha!F$4</f>
        <v>0</v>
      </c>
      <c r="G77" s="377">
        <f>Rozvaha!G77/Rozvaha!G$4</f>
        <v>0</v>
      </c>
      <c r="L77" s="366"/>
    </row>
    <row r="78" spans="1:12" s="15" customFormat="1" outlineLevel="2">
      <c r="A78" s="178" t="s">
        <v>180</v>
      </c>
      <c r="B78" s="558" t="s">
        <v>233</v>
      </c>
      <c r="C78" s="547">
        <f>Rozvaha!C78/Rozvaha!C$4</f>
        <v>0</v>
      </c>
      <c r="D78" s="179">
        <f>Rozvaha!D78/Rozvaha!D$4</f>
        <v>0</v>
      </c>
      <c r="E78" s="179">
        <f>Rozvaha!E78/Rozvaha!E$4</f>
        <v>0</v>
      </c>
      <c r="F78" s="547">
        <f>Rozvaha!F78/Rozvaha!F$4</f>
        <v>0</v>
      </c>
      <c r="G78" s="377">
        <f>Rozvaha!G78/Rozvaha!G$4</f>
        <v>0</v>
      </c>
    </row>
    <row r="79" spans="1:12" outlineLevel="1">
      <c r="A79" s="176" t="s">
        <v>67</v>
      </c>
      <c r="B79" s="557" t="s">
        <v>68</v>
      </c>
      <c r="C79" s="546">
        <f>Rozvaha!C79/Rozvaha!C$4</f>
        <v>0</v>
      </c>
      <c r="D79" s="177">
        <f>Rozvaha!D79/Rozvaha!D$4</f>
        <v>0</v>
      </c>
      <c r="E79" s="177">
        <f>Rozvaha!E79/Rozvaha!E$4</f>
        <v>0</v>
      </c>
      <c r="F79" s="546">
        <f>Rozvaha!F79/Rozvaha!F$4</f>
        <v>0</v>
      </c>
      <c r="G79" s="376">
        <f>Rozvaha!G79/Rozvaha!G$4</f>
        <v>0</v>
      </c>
    </row>
    <row r="80" spans="1:12" s="15" customFormat="1" outlineLevel="2">
      <c r="A80" s="178" t="s">
        <v>178</v>
      </c>
      <c r="B80" s="558" t="s">
        <v>69</v>
      </c>
      <c r="C80" s="547">
        <f>Rozvaha!C80/Rozvaha!C$4</f>
        <v>0</v>
      </c>
      <c r="D80" s="179">
        <f>Rozvaha!D80/Rozvaha!D$4</f>
        <v>0</v>
      </c>
      <c r="E80" s="179">
        <f>Rozvaha!E80/Rozvaha!E$4</f>
        <v>0</v>
      </c>
      <c r="F80" s="547">
        <f>Rozvaha!F80/Rozvaha!F$4</f>
        <v>0</v>
      </c>
      <c r="G80" s="377">
        <f>Rozvaha!G80/Rozvaha!G$4</f>
        <v>0</v>
      </c>
    </row>
    <row r="81" spans="1:7" s="15" customFormat="1" outlineLevel="2">
      <c r="A81" s="178" t="s">
        <v>179</v>
      </c>
      <c r="B81" s="558" t="s">
        <v>70</v>
      </c>
      <c r="C81" s="547">
        <f>Rozvaha!C81/Rozvaha!C$4</f>
        <v>0</v>
      </c>
      <c r="D81" s="179">
        <f>Rozvaha!D81/Rozvaha!D$4</f>
        <v>0</v>
      </c>
      <c r="E81" s="179">
        <f>Rozvaha!E81/Rozvaha!E$4</f>
        <v>0</v>
      </c>
      <c r="F81" s="547">
        <f>Rozvaha!F81/Rozvaha!F$4</f>
        <v>0</v>
      </c>
      <c r="G81" s="377">
        <f>Rozvaha!G81/Rozvaha!G$4</f>
        <v>0</v>
      </c>
    </row>
    <row r="82" spans="1:7" s="15" customFormat="1" outlineLevel="2">
      <c r="A82" s="178" t="s">
        <v>180</v>
      </c>
      <c r="B82" s="558" t="s">
        <v>234</v>
      </c>
      <c r="C82" s="547">
        <f>Rozvaha!C82/Rozvaha!C$4</f>
        <v>0</v>
      </c>
      <c r="D82" s="179">
        <f>Rozvaha!D82/Rozvaha!D$4</f>
        <v>0</v>
      </c>
      <c r="E82" s="179">
        <f>Rozvaha!E82/Rozvaha!E$4</f>
        <v>0</v>
      </c>
      <c r="F82" s="547">
        <f>Rozvaha!F82/Rozvaha!F$4</f>
        <v>0</v>
      </c>
      <c r="G82" s="377">
        <f>Rozvaha!G82/Rozvaha!G$4</f>
        <v>0</v>
      </c>
    </row>
    <row r="83" spans="1:7" s="15" customFormat="1" outlineLevel="2">
      <c r="A83" s="183" t="s">
        <v>181</v>
      </c>
      <c r="B83" s="558" t="s">
        <v>235</v>
      </c>
      <c r="C83" s="547">
        <f>Rozvaha!C83/Rozvaha!C$4</f>
        <v>0</v>
      </c>
      <c r="D83" s="179">
        <f>Rozvaha!D83/Rozvaha!D$4</f>
        <v>0</v>
      </c>
      <c r="E83" s="179">
        <f>Rozvaha!E83/Rozvaha!E$4</f>
        <v>0</v>
      </c>
      <c r="F83" s="547">
        <f>Rozvaha!F83/Rozvaha!F$4</f>
        <v>0</v>
      </c>
      <c r="G83" s="377">
        <f>Rozvaha!G83/Rozvaha!G$4</f>
        <v>0</v>
      </c>
    </row>
    <row r="84" spans="1:7" outlineLevel="1">
      <c r="A84" s="176" t="s">
        <v>71</v>
      </c>
      <c r="B84" s="557" t="s">
        <v>236</v>
      </c>
      <c r="C84" s="546">
        <f>Rozvaha!C84/Rozvaha!C$4</f>
        <v>4.0330711837063922E-3</v>
      </c>
      <c r="D84" s="177">
        <f>Rozvaha!D84/Rozvaha!D$4</f>
        <v>4.4385264092321351E-3</v>
      </c>
      <c r="E84" s="177">
        <f>Rozvaha!E84/Rozvaha!E$4</f>
        <v>5.2424639580602884E-3</v>
      </c>
      <c r="F84" s="546">
        <f>Rozvaha!F84/Rozvaha!F$4</f>
        <v>4.734848484848485E-3</v>
      </c>
      <c r="G84" s="376">
        <f>Rozvaha!G84/Rozvaha!G$4</f>
        <v>4.2643923240938165E-3</v>
      </c>
    </row>
    <row r="85" spans="1:7" s="15" customFormat="1" outlineLevel="2">
      <c r="A85" s="178" t="s">
        <v>178</v>
      </c>
      <c r="B85" s="558" t="s">
        <v>72</v>
      </c>
      <c r="C85" s="547">
        <f>Rozvaha!C85/Rozvaha!C$4</f>
        <v>4.0330711837063922E-3</v>
      </c>
      <c r="D85" s="179">
        <f>Rozvaha!D85/Rozvaha!D$4</f>
        <v>4.4385264092321351E-3</v>
      </c>
      <c r="E85" s="179">
        <f>Rozvaha!E85/Rozvaha!E$4</f>
        <v>5.2424639580602884E-3</v>
      </c>
      <c r="F85" s="547">
        <f>Rozvaha!F85/Rozvaha!F$4</f>
        <v>4.734848484848485E-3</v>
      </c>
      <c r="G85" s="377">
        <f>Rozvaha!G85/Rozvaha!G$4</f>
        <v>4.2643923240938165E-3</v>
      </c>
    </row>
    <row r="86" spans="1:7" s="15" customFormat="1" outlineLevel="2">
      <c r="A86" s="183" t="s">
        <v>179</v>
      </c>
      <c r="B86" s="558" t="s">
        <v>73</v>
      </c>
      <c r="C86" s="547">
        <f>Rozvaha!C86/Rozvaha!C$4</f>
        <v>0</v>
      </c>
      <c r="D86" s="179">
        <f>Rozvaha!D86/Rozvaha!D$4</f>
        <v>0</v>
      </c>
      <c r="E86" s="179">
        <f>Rozvaha!E86/Rozvaha!E$4</f>
        <v>0</v>
      </c>
      <c r="F86" s="547">
        <f>Rozvaha!F86/Rozvaha!F$4</f>
        <v>0</v>
      </c>
      <c r="G86" s="377">
        <f>Rozvaha!G86/Rozvaha!G$4</f>
        <v>0</v>
      </c>
    </row>
    <row r="87" spans="1:7" outlineLevel="1">
      <c r="A87" s="176" t="s">
        <v>74</v>
      </c>
      <c r="B87" s="557" t="s">
        <v>75</v>
      </c>
      <c r="C87" s="546">
        <f>Rozvaha!C87/Rozvaha!C$4</f>
        <v>0.4777172817100222</v>
      </c>
      <c r="D87" s="177">
        <f>Rozvaha!D87/Rozvaha!D$4</f>
        <v>0.41211717709720375</v>
      </c>
      <c r="E87" s="177">
        <f>Rozvaha!E87/Rozvaha!E$4</f>
        <v>0.39711664482306686</v>
      </c>
      <c r="F87" s="546">
        <f>Rozvaha!F87/Rozvaha!F$4</f>
        <v>0.31865530303030304</v>
      </c>
      <c r="G87" s="376">
        <f>Rozvaha!G87/Rozvaha!G$4</f>
        <v>0.23454157782515991</v>
      </c>
    </row>
    <row r="88" spans="1:7" s="15" customFormat="1" outlineLevel="2">
      <c r="A88" s="178" t="s">
        <v>178</v>
      </c>
      <c r="B88" s="558" t="s">
        <v>76</v>
      </c>
      <c r="C88" s="547">
        <f>Rozvaha!C88/Rozvaha!C$4</f>
        <v>0.4777172817100222</v>
      </c>
      <c r="D88" s="179">
        <f>Rozvaha!D88/Rozvaha!D$4</f>
        <v>0.41211717709720375</v>
      </c>
      <c r="E88" s="179">
        <f>Rozvaha!E88/Rozvaha!E$4</f>
        <v>0.39711664482306686</v>
      </c>
      <c r="F88" s="547">
        <f>Rozvaha!F88/Rozvaha!F$4</f>
        <v>0.31865530303030304</v>
      </c>
      <c r="G88" s="377">
        <f>Rozvaha!G88/Rozvaha!G$4</f>
        <v>0.23454157782515991</v>
      </c>
    </row>
    <row r="89" spans="1:7" s="15" customFormat="1" outlineLevel="2">
      <c r="A89" s="183" t="s">
        <v>179</v>
      </c>
      <c r="B89" s="558" t="s">
        <v>77</v>
      </c>
      <c r="C89" s="547">
        <f>Rozvaha!C89/Rozvaha!C$4</f>
        <v>0</v>
      </c>
      <c r="D89" s="179">
        <f>Rozvaha!D89/Rozvaha!D$4</f>
        <v>0</v>
      </c>
      <c r="E89" s="179">
        <f>Rozvaha!E89/Rozvaha!E$4</f>
        <v>0</v>
      </c>
      <c r="F89" s="547">
        <f>Rozvaha!F89/Rozvaha!F$4</f>
        <v>0</v>
      </c>
      <c r="G89" s="377">
        <f>Rozvaha!G89/Rozvaha!G$4</f>
        <v>0</v>
      </c>
    </row>
    <row r="90" spans="1:7" outlineLevel="1">
      <c r="A90" s="184" t="s">
        <v>78</v>
      </c>
      <c r="B90" s="559" t="s">
        <v>237</v>
      </c>
      <c r="C90" s="547">
        <f>Rozvaha!C90/Rozvaha!C$4</f>
        <v>0.1849163137729381</v>
      </c>
      <c r="D90" s="179">
        <f>Rozvaha!D90/Rozvaha!D$4</f>
        <v>0.22436750998668442</v>
      </c>
      <c r="E90" s="179">
        <f>Rozvaha!E90/Rozvaha!E$4</f>
        <v>8.990825688073395E-2</v>
      </c>
      <c r="F90" s="547">
        <f>Rozvaha!F90/Rozvaha!F$4</f>
        <v>4.0009469696969696E-2</v>
      </c>
      <c r="G90" s="377">
        <f>Rozvaha!G90/Rozvaha!G$4</f>
        <v>5.2238805970149252E-2</v>
      </c>
    </row>
    <row r="91" spans="1:7">
      <c r="A91" s="174" t="s">
        <v>202</v>
      </c>
      <c r="B91" s="560" t="s">
        <v>79</v>
      </c>
      <c r="C91" s="548">
        <f>Rozvaha!C91/Rozvaha!C$4</f>
        <v>0.23452308933252672</v>
      </c>
      <c r="D91" s="159">
        <f>Rozvaha!D91/Rozvaha!D$4</f>
        <v>0.24456280514869064</v>
      </c>
      <c r="E91" s="159">
        <f>Rozvaha!E91/Rozvaha!E$4</f>
        <v>0.38925294888597639</v>
      </c>
      <c r="F91" s="548">
        <f>Rozvaha!F91/Rozvaha!F$4</f>
        <v>0.5234375</v>
      </c>
      <c r="G91" s="378">
        <f>Rozvaha!G91/Rozvaha!G$4</f>
        <v>0.60660980810234544</v>
      </c>
    </row>
    <row r="92" spans="1:7" outlineLevel="1">
      <c r="A92" s="176" t="s">
        <v>20</v>
      </c>
      <c r="B92" s="557" t="s">
        <v>80</v>
      </c>
      <c r="C92" s="546">
        <f>Rozvaha!C92/Rozvaha!C$4</f>
        <v>0</v>
      </c>
      <c r="D92" s="177">
        <f>Rozvaha!D92/Rozvaha!D$4</f>
        <v>0</v>
      </c>
      <c r="E92" s="177">
        <f>Rozvaha!E92/Rozvaha!E$4</f>
        <v>0</v>
      </c>
      <c r="F92" s="546">
        <f>Rozvaha!F92/Rozvaha!F$4</f>
        <v>0</v>
      </c>
      <c r="G92" s="376">
        <f>Rozvaha!G92/Rozvaha!G$4</f>
        <v>0</v>
      </c>
    </row>
    <row r="93" spans="1:7" s="15" customFormat="1" outlineLevel="2">
      <c r="A93" s="178" t="s">
        <v>178</v>
      </c>
      <c r="B93" s="558" t="s">
        <v>238</v>
      </c>
      <c r="C93" s="547">
        <f>Rozvaha!C93/Rozvaha!C$4</f>
        <v>0</v>
      </c>
      <c r="D93" s="179">
        <f>Rozvaha!D93/Rozvaha!D$4</f>
        <v>0</v>
      </c>
      <c r="E93" s="179">
        <f>Rozvaha!E93/Rozvaha!E$4</f>
        <v>0</v>
      </c>
      <c r="F93" s="547">
        <f>Rozvaha!F93/Rozvaha!F$4</f>
        <v>0</v>
      </c>
      <c r="G93" s="377">
        <f>Rozvaha!G93/Rozvaha!G$4</f>
        <v>0</v>
      </c>
    </row>
    <row r="94" spans="1:7" s="15" customFormat="1" outlineLevel="2">
      <c r="A94" s="178" t="s">
        <v>179</v>
      </c>
      <c r="B94" s="558" t="s">
        <v>239</v>
      </c>
      <c r="C94" s="547">
        <f>Rozvaha!C94/Rozvaha!C$4</f>
        <v>0</v>
      </c>
      <c r="D94" s="179">
        <f>Rozvaha!D94/Rozvaha!D$4</f>
        <v>0</v>
      </c>
      <c r="E94" s="179">
        <f>Rozvaha!E94/Rozvaha!E$4</f>
        <v>0</v>
      </c>
      <c r="F94" s="547">
        <f>Rozvaha!F94/Rozvaha!F$4</f>
        <v>0</v>
      </c>
      <c r="G94" s="377">
        <f>Rozvaha!G94/Rozvaha!G$4</f>
        <v>0</v>
      </c>
    </row>
    <row r="95" spans="1:7" s="15" customFormat="1" outlineLevel="2">
      <c r="A95" s="178" t="s">
        <v>180</v>
      </c>
      <c r="B95" s="558" t="s">
        <v>240</v>
      </c>
      <c r="C95" s="547">
        <f>Rozvaha!C95/Rozvaha!C$4</f>
        <v>0</v>
      </c>
      <c r="D95" s="179">
        <f>Rozvaha!D95/Rozvaha!D$4</f>
        <v>0</v>
      </c>
      <c r="E95" s="179">
        <f>Rozvaha!E95/Rozvaha!E$4</f>
        <v>0</v>
      </c>
      <c r="F95" s="547">
        <f>Rozvaha!F95/Rozvaha!F$4</f>
        <v>0</v>
      </c>
      <c r="G95" s="377">
        <f>Rozvaha!G95/Rozvaha!G$4</f>
        <v>0</v>
      </c>
    </row>
    <row r="96" spans="1:7" s="15" customFormat="1" outlineLevel="2">
      <c r="A96" s="183" t="s">
        <v>181</v>
      </c>
      <c r="B96" s="558" t="s">
        <v>81</v>
      </c>
      <c r="C96" s="547">
        <f>Rozvaha!C96/Rozvaha!C$4</f>
        <v>0</v>
      </c>
      <c r="D96" s="179">
        <f>Rozvaha!D96/Rozvaha!D$4</f>
        <v>0</v>
      </c>
      <c r="E96" s="179">
        <f>Rozvaha!E96/Rozvaha!E$4</f>
        <v>0</v>
      </c>
      <c r="F96" s="547">
        <f>Rozvaha!F96/Rozvaha!F$4</f>
        <v>0</v>
      </c>
      <c r="G96" s="377">
        <f>Rozvaha!G96/Rozvaha!G$4</f>
        <v>0</v>
      </c>
    </row>
    <row r="97" spans="1:7" outlineLevel="1">
      <c r="A97" s="176" t="s">
        <v>28</v>
      </c>
      <c r="B97" s="557" t="s">
        <v>82</v>
      </c>
      <c r="C97" s="546">
        <f>Rozvaha!C97/Rozvaha!C$4</f>
        <v>5.6866303690260134E-2</v>
      </c>
      <c r="D97" s="177">
        <f>Rozvaha!D97/Rozvaha!D$4</f>
        <v>8.810474922325788E-2</v>
      </c>
      <c r="E97" s="177">
        <f>Rozvaha!E97/Rozvaha!E$4</f>
        <v>0.14705111402359108</v>
      </c>
      <c r="F97" s="546">
        <f>Rozvaha!F97/Rozvaha!F$4</f>
        <v>0.15459280303030304</v>
      </c>
      <c r="G97" s="376">
        <f>Rozvaha!G97/Rozvaha!G$4</f>
        <v>0.14776119402985075</v>
      </c>
    </row>
    <row r="98" spans="1:7" s="15" customFormat="1" outlineLevel="2">
      <c r="A98" s="178" t="s">
        <v>178</v>
      </c>
      <c r="B98" s="559" t="s">
        <v>241</v>
      </c>
      <c r="C98" s="547">
        <f>Rozvaha!C98/Rozvaha!C$4</f>
        <v>0</v>
      </c>
      <c r="D98" s="179">
        <f>Rozvaha!D98/Rozvaha!D$4</f>
        <v>0</v>
      </c>
      <c r="E98" s="179">
        <f>Rozvaha!E98/Rozvaha!E$4</f>
        <v>0</v>
      </c>
      <c r="F98" s="547">
        <f>Rozvaha!F98/Rozvaha!F$4</f>
        <v>0</v>
      </c>
      <c r="G98" s="377">
        <f>Rozvaha!G98/Rozvaha!G$4</f>
        <v>0</v>
      </c>
    </row>
    <row r="99" spans="1:7" s="15" customFormat="1" outlineLevel="2">
      <c r="A99" s="178" t="s">
        <v>179</v>
      </c>
      <c r="B99" s="559" t="s">
        <v>242</v>
      </c>
      <c r="C99" s="547">
        <f>Rozvaha!C99/Rozvaha!C$4</f>
        <v>0</v>
      </c>
      <c r="D99" s="179">
        <f>Rozvaha!D99/Rozvaha!D$4</f>
        <v>0</v>
      </c>
      <c r="E99" s="179">
        <f>Rozvaha!E99/Rozvaha!E$4</f>
        <v>0</v>
      </c>
      <c r="F99" s="547">
        <f>Rozvaha!F99/Rozvaha!F$4</f>
        <v>0</v>
      </c>
      <c r="G99" s="377">
        <f>Rozvaha!G99/Rozvaha!G$4</f>
        <v>0</v>
      </c>
    </row>
    <row r="100" spans="1:7" s="15" customFormat="1" outlineLevel="2">
      <c r="A100" s="178" t="s">
        <v>180</v>
      </c>
      <c r="B100" s="559" t="s">
        <v>243</v>
      </c>
      <c r="C100" s="547">
        <f>Rozvaha!C100/Rozvaha!C$4</f>
        <v>0</v>
      </c>
      <c r="D100" s="179">
        <f>Rozvaha!D100/Rozvaha!D$4</f>
        <v>0</v>
      </c>
      <c r="E100" s="179">
        <f>Rozvaha!E100/Rozvaha!E$4</f>
        <v>0</v>
      </c>
      <c r="F100" s="547">
        <f>Rozvaha!F100/Rozvaha!F$4</f>
        <v>0</v>
      </c>
      <c r="G100" s="377">
        <f>Rozvaha!G100/Rozvaha!G$4</f>
        <v>0</v>
      </c>
    </row>
    <row r="101" spans="1:7" s="15" customFormat="1" outlineLevel="2">
      <c r="A101" s="178" t="s">
        <v>181</v>
      </c>
      <c r="B101" s="559" t="s">
        <v>244</v>
      </c>
      <c r="C101" s="547">
        <f>Rozvaha!C101/Rozvaha!C$4</f>
        <v>5.6866303690260134E-2</v>
      </c>
      <c r="D101" s="179">
        <f>Rozvaha!D101/Rozvaha!D$4</f>
        <v>8.810474922325788E-2</v>
      </c>
      <c r="E101" s="179">
        <f>Rozvaha!E101/Rozvaha!E$4</f>
        <v>0.14705111402359108</v>
      </c>
      <c r="F101" s="547">
        <f>Rozvaha!F101/Rozvaha!F$4</f>
        <v>0.15459280303030304</v>
      </c>
      <c r="G101" s="377">
        <f>Rozvaha!G101/Rozvaha!G$4</f>
        <v>0.14776119402985075</v>
      </c>
    </row>
    <row r="102" spans="1:7" s="15" customFormat="1" outlineLevel="2">
      <c r="A102" s="178" t="s">
        <v>206</v>
      </c>
      <c r="B102" s="559" t="s">
        <v>245</v>
      </c>
      <c r="C102" s="547">
        <f>Rozvaha!C102/Rozvaha!C$4</f>
        <v>0</v>
      </c>
      <c r="D102" s="179">
        <f>Rozvaha!D102/Rozvaha!D$4</f>
        <v>0</v>
      </c>
      <c r="E102" s="179">
        <f>Rozvaha!E102/Rozvaha!E$4</f>
        <v>0</v>
      </c>
      <c r="F102" s="547">
        <f>Rozvaha!F102/Rozvaha!F$4</f>
        <v>0</v>
      </c>
      <c r="G102" s="377">
        <f>Rozvaha!G102/Rozvaha!G$4</f>
        <v>0</v>
      </c>
    </row>
    <row r="103" spans="1:7" s="15" customFormat="1" outlineLevel="2">
      <c r="A103" s="178" t="s">
        <v>207</v>
      </c>
      <c r="B103" s="559" t="s">
        <v>246</v>
      </c>
      <c r="C103" s="547">
        <f>Rozvaha!C103/Rozvaha!C$4</f>
        <v>0</v>
      </c>
      <c r="D103" s="179">
        <f>Rozvaha!D103/Rozvaha!D$4</f>
        <v>0</v>
      </c>
      <c r="E103" s="179">
        <f>Rozvaha!E103/Rozvaha!E$4</f>
        <v>0</v>
      </c>
      <c r="F103" s="547">
        <f>Rozvaha!F103/Rozvaha!F$4</f>
        <v>0</v>
      </c>
      <c r="G103" s="377">
        <f>Rozvaha!G103/Rozvaha!G$4</f>
        <v>0</v>
      </c>
    </row>
    <row r="104" spans="1:7" s="15" customFormat="1" outlineLevel="2">
      <c r="A104" s="178" t="s">
        <v>208</v>
      </c>
      <c r="B104" s="558" t="s">
        <v>247</v>
      </c>
      <c r="C104" s="547">
        <f>Rozvaha!C104/Rozvaha!C$4</f>
        <v>0</v>
      </c>
      <c r="D104" s="179">
        <f>Rozvaha!D104/Rozvaha!D$4</f>
        <v>0</v>
      </c>
      <c r="E104" s="179">
        <f>Rozvaha!E104/Rozvaha!E$4</f>
        <v>0</v>
      </c>
      <c r="F104" s="549">
        <f>Rozvaha!F104/Rozvaha!F$4</f>
        <v>0</v>
      </c>
      <c r="G104" s="377">
        <f>Rozvaha!G104/Rozvaha!G$4</f>
        <v>0</v>
      </c>
    </row>
    <row r="105" spans="1:7" s="15" customFormat="1" outlineLevel="2">
      <c r="A105" s="178" t="s">
        <v>209</v>
      </c>
      <c r="B105" s="558" t="s">
        <v>248</v>
      </c>
      <c r="C105" s="547">
        <f>Rozvaha!C105/Rozvaha!C$4</f>
        <v>0</v>
      </c>
      <c r="D105" s="179">
        <f>Rozvaha!D105/Rozvaha!D$4</f>
        <v>0</v>
      </c>
      <c r="E105" s="179">
        <f>Rozvaha!E105/Rozvaha!E$4</f>
        <v>0</v>
      </c>
      <c r="F105" s="549">
        <f>Rozvaha!F105/Rozvaha!F$4</f>
        <v>0</v>
      </c>
      <c r="G105" s="377">
        <f>Rozvaha!G105/Rozvaha!G$4</f>
        <v>0</v>
      </c>
    </row>
    <row r="106" spans="1:7" s="15" customFormat="1" outlineLevel="2">
      <c r="A106" s="178" t="s">
        <v>229</v>
      </c>
      <c r="B106" s="558" t="s">
        <v>86</v>
      </c>
      <c r="C106" s="547">
        <f>Rozvaha!C106/Rozvaha!C$4</f>
        <v>0</v>
      </c>
      <c r="D106" s="179">
        <f>Rozvaha!D106/Rozvaha!D$4</f>
        <v>0</v>
      </c>
      <c r="E106" s="179">
        <f>Rozvaha!E106/Rozvaha!E$4</f>
        <v>0</v>
      </c>
      <c r="F106" s="549">
        <f>Rozvaha!F106/Rozvaha!F$4</f>
        <v>0</v>
      </c>
      <c r="G106" s="377">
        <f>Rozvaha!G106/Rozvaha!G$4</f>
        <v>0</v>
      </c>
    </row>
    <row r="107" spans="1:7" s="15" customFormat="1" outlineLevel="2">
      <c r="A107" s="183" t="s">
        <v>249</v>
      </c>
      <c r="B107" s="558" t="s">
        <v>85</v>
      </c>
      <c r="C107" s="547">
        <f>Rozvaha!C107/Rozvaha!C$4</f>
        <v>0</v>
      </c>
      <c r="D107" s="179">
        <f>Rozvaha!D107/Rozvaha!D$4</f>
        <v>0</v>
      </c>
      <c r="E107" s="179">
        <f>Rozvaha!E107/Rozvaha!E$4</f>
        <v>0</v>
      </c>
      <c r="F107" s="549">
        <f>Rozvaha!F107/Rozvaha!F$4</f>
        <v>0</v>
      </c>
      <c r="G107" s="377">
        <f>Rozvaha!G107/Rozvaha!G$4</f>
        <v>0</v>
      </c>
    </row>
    <row r="108" spans="1:7" outlineLevel="1">
      <c r="A108" s="176" t="s">
        <v>35</v>
      </c>
      <c r="B108" s="557" t="s">
        <v>83</v>
      </c>
      <c r="C108" s="546">
        <f>Rozvaha!C108/Rozvaha!C$4</f>
        <v>0.17765678564226658</v>
      </c>
      <c r="D108" s="177">
        <f>Rozvaha!D108/Rozvaha!D$4</f>
        <v>0.15645805592543274</v>
      </c>
      <c r="E108" s="177">
        <f>Rozvaha!E108/Rozvaha!E$4</f>
        <v>0.12581913499344691</v>
      </c>
      <c r="F108" s="550">
        <f>Rozvaha!F108/Rozvaha!F$4</f>
        <v>0.14820075757575757</v>
      </c>
      <c r="G108" s="376">
        <f>Rozvaha!G108/Rozvaha!G$4</f>
        <v>0.11982942430703625</v>
      </c>
    </row>
    <row r="109" spans="1:7" s="15" customFormat="1" outlineLevel="2">
      <c r="A109" s="178" t="s">
        <v>178</v>
      </c>
      <c r="B109" s="559" t="s">
        <v>251</v>
      </c>
      <c r="C109" s="547">
        <f>Rozvaha!C109/Rozvaha!C$4</f>
        <v>9.4575519257914908E-2</v>
      </c>
      <c r="D109" s="179">
        <f>Rozvaha!D109/Rozvaha!D$4</f>
        <v>6.8575233022636489E-2</v>
      </c>
      <c r="E109" s="179">
        <f>Rozvaha!E109/Rozvaha!E$4</f>
        <v>4.2726081258191349E-2</v>
      </c>
      <c r="F109" s="549">
        <f>Rozvaha!F109/Rozvaha!F$4</f>
        <v>5.6818181818181816E-2</v>
      </c>
      <c r="G109" s="377">
        <f>Rozvaha!G109/Rozvaha!G$4</f>
        <v>4.2643923240938165E-2</v>
      </c>
    </row>
    <row r="110" spans="1:7" s="15" customFormat="1" outlineLevel="2">
      <c r="A110" s="178" t="s">
        <v>179</v>
      </c>
      <c r="B110" s="559" t="s">
        <v>252</v>
      </c>
      <c r="C110" s="547">
        <f>Rozvaha!C110/Rozvaha!C$4</f>
        <v>0</v>
      </c>
      <c r="D110" s="179">
        <f>Rozvaha!D110/Rozvaha!D$4</f>
        <v>0</v>
      </c>
      <c r="E110" s="179">
        <f>Rozvaha!E110/Rozvaha!E$4</f>
        <v>0</v>
      </c>
      <c r="F110" s="549">
        <f>Rozvaha!F110/Rozvaha!F$4</f>
        <v>0</v>
      </c>
      <c r="G110" s="377">
        <f>Rozvaha!G110/Rozvaha!G$4</f>
        <v>0</v>
      </c>
    </row>
    <row r="111" spans="1:7" s="15" customFormat="1" outlineLevel="2">
      <c r="A111" s="178" t="s">
        <v>180</v>
      </c>
      <c r="B111" s="559" t="s">
        <v>253</v>
      </c>
      <c r="C111" s="547">
        <f>Rozvaha!C111/Rozvaha!C$4</f>
        <v>2.8836458963500705E-2</v>
      </c>
      <c r="D111" s="179">
        <f>Rozvaha!D111/Rozvaha!D$4</f>
        <v>0</v>
      </c>
      <c r="E111" s="179">
        <f>Rozvaha!E111/Rozvaha!E$4</f>
        <v>0</v>
      </c>
      <c r="F111" s="549">
        <f>Rozvaha!F111/Rozvaha!F$4</f>
        <v>0</v>
      </c>
      <c r="G111" s="377">
        <f>Rozvaha!G111/Rozvaha!G$4</f>
        <v>0</v>
      </c>
    </row>
    <row r="112" spans="1:7" s="15" customFormat="1" outlineLevel="2">
      <c r="A112" s="178" t="s">
        <v>181</v>
      </c>
      <c r="B112" s="559" t="s">
        <v>254</v>
      </c>
      <c r="C112" s="547">
        <f>Rozvaha!C112/Rozvaha!C$4</f>
        <v>0</v>
      </c>
      <c r="D112" s="179">
        <f>Rozvaha!D112/Rozvaha!D$4</f>
        <v>0</v>
      </c>
      <c r="E112" s="179">
        <f>Rozvaha!E112/Rozvaha!E$4</f>
        <v>0</v>
      </c>
      <c r="F112" s="549">
        <f>Rozvaha!F112/Rozvaha!F$4</f>
        <v>0</v>
      </c>
      <c r="G112" s="377">
        <f>Rozvaha!G112/Rozvaha!G$4</f>
        <v>0</v>
      </c>
    </row>
    <row r="113" spans="1:7" s="15" customFormat="1" outlineLevel="2">
      <c r="A113" s="178" t="s">
        <v>206</v>
      </c>
      <c r="B113" s="561" t="s">
        <v>255</v>
      </c>
      <c r="C113" s="547">
        <f>Rozvaha!C113/Rozvaha!C$4</f>
        <v>1.8955434563420043E-2</v>
      </c>
      <c r="D113" s="179">
        <f>Rozvaha!D113/Rozvaha!D$4</f>
        <v>1.9751442521083001E-2</v>
      </c>
      <c r="E113" s="179">
        <f>Rozvaha!E113/Rozvaha!E$4</f>
        <v>2.8047182175622541E-2</v>
      </c>
      <c r="F113" s="549">
        <f>Rozvaha!F113/Rozvaha!F$4</f>
        <v>2.3910984848484848E-2</v>
      </c>
      <c r="G113" s="377">
        <f>Rozvaha!G113/Rozvaha!G$4</f>
        <v>2.3454157782515993E-2</v>
      </c>
    </row>
    <row r="114" spans="1:7" s="15" customFormat="1" outlineLevel="2">
      <c r="A114" s="178" t="s">
        <v>207</v>
      </c>
      <c r="B114" s="558" t="s">
        <v>256</v>
      </c>
      <c r="C114" s="547">
        <f>Rozvaha!C114/Rozvaha!C$4</f>
        <v>1.2099213551119177E-2</v>
      </c>
      <c r="D114" s="179">
        <f>Rozvaha!D114/Rozvaha!D$4</f>
        <v>1.2871726586773191E-2</v>
      </c>
      <c r="E114" s="179">
        <f>Rozvaha!E114/Rozvaha!E$4</f>
        <v>1.7038007863695939E-2</v>
      </c>
      <c r="F114" s="549">
        <f>Rozvaha!F114/Rozvaha!F$4</f>
        <v>1.5151515151515152E-2</v>
      </c>
      <c r="G114" s="377">
        <f>Rozvaha!G114/Rozvaha!G$4</f>
        <v>1.4712153518123668E-2</v>
      </c>
    </row>
    <row r="115" spans="1:7" s="15" customFormat="1" outlineLevel="2">
      <c r="A115" s="178" t="s">
        <v>208</v>
      </c>
      <c r="B115" s="182" t="s">
        <v>84</v>
      </c>
      <c r="C115" s="179">
        <f>Rozvaha!C115/Rozvaha!C$4</f>
        <v>1.6938898971566849E-2</v>
      </c>
      <c r="D115" s="179">
        <f>Rozvaha!D115/Rozvaha!D$4</f>
        <v>4.9267643142476697E-2</v>
      </c>
      <c r="E115" s="179">
        <f>Rozvaha!E115/Rozvaha!E$4</f>
        <v>2.9357798165137616E-2</v>
      </c>
      <c r="F115" s="549">
        <f>Rozvaha!F115/Rozvaha!F$4</f>
        <v>2.6041666666666668E-2</v>
      </c>
      <c r="G115" s="377">
        <f>Rozvaha!G115/Rozvaha!G$4</f>
        <v>1.5991471215351813E-2</v>
      </c>
    </row>
    <row r="116" spans="1:7" s="15" customFormat="1" outlineLevel="2">
      <c r="A116" s="178" t="s">
        <v>209</v>
      </c>
      <c r="B116" s="558" t="s">
        <v>245</v>
      </c>
      <c r="C116" s="547">
        <f>Rozvaha!C116/Rozvaha!C$4</f>
        <v>0</v>
      </c>
      <c r="D116" s="179">
        <f>Rozvaha!D116/Rozvaha!D$4</f>
        <v>0</v>
      </c>
      <c r="E116" s="179">
        <f>Rozvaha!E116/Rozvaha!E$4</f>
        <v>0</v>
      </c>
      <c r="F116" s="549">
        <f>Rozvaha!F116/Rozvaha!F$4</f>
        <v>0</v>
      </c>
      <c r="G116" s="377">
        <f>Rozvaha!G116/Rozvaha!G$4</f>
        <v>0</v>
      </c>
    </row>
    <row r="117" spans="1:7" s="15" customFormat="1" outlineLevel="2">
      <c r="A117" s="178" t="s">
        <v>229</v>
      </c>
      <c r="B117" s="558" t="s">
        <v>246</v>
      </c>
      <c r="C117" s="547">
        <f>Rozvaha!C117/Rozvaha!C$4</f>
        <v>0</v>
      </c>
      <c r="D117" s="179">
        <f>Rozvaha!D117/Rozvaha!D$4</f>
        <v>0</v>
      </c>
      <c r="E117" s="179">
        <f>Rozvaha!E117/Rozvaha!E$4</f>
        <v>0</v>
      </c>
      <c r="F117" s="549">
        <f>Rozvaha!F117/Rozvaha!F$4</f>
        <v>0</v>
      </c>
      <c r="G117" s="377">
        <f>Rozvaha!G117/Rozvaha!G$4</f>
        <v>0</v>
      </c>
    </row>
    <row r="118" spans="1:7" s="15" customFormat="1" outlineLevel="2">
      <c r="A118" s="178" t="s">
        <v>249</v>
      </c>
      <c r="B118" s="558" t="s">
        <v>248</v>
      </c>
      <c r="C118" s="547">
        <f>Rozvaha!C118/Rozvaha!C$4</f>
        <v>6.2512603347449087E-3</v>
      </c>
      <c r="D118" s="179">
        <f>Rozvaha!D118/Rozvaha!D$4</f>
        <v>5.9920106524633818E-3</v>
      </c>
      <c r="E118" s="179">
        <f>Rozvaha!E118/Rozvaha!E$4</f>
        <v>8.6500655307994757E-3</v>
      </c>
      <c r="F118" s="549">
        <f>Rozvaha!F118/Rozvaha!F$4</f>
        <v>6.3920454545454549E-3</v>
      </c>
      <c r="G118" s="377">
        <f>Rozvaha!G118/Rozvaha!G$4</f>
        <v>5.1172707889125804E-3</v>
      </c>
    </row>
    <row r="119" spans="1:7" s="15" customFormat="1" outlineLevel="2">
      <c r="A119" s="183" t="s">
        <v>257</v>
      </c>
      <c r="B119" s="558" t="s">
        <v>86</v>
      </c>
      <c r="C119" s="547">
        <f>Rozvaha!C119/Rozvaha!C$4</f>
        <v>0</v>
      </c>
      <c r="D119" s="179">
        <f>Rozvaha!D119/Rozvaha!D$4</f>
        <v>0</v>
      </c>
      <c r="E119" s="179">
        <f>Rozvaha!E119/Rozvaha!E$4</f>
        <v>0</v>
      </c>
      <c r="F119" s="549">
        <f>Rozvaha!F119/Rozvaha!F$4</f>
        <v>1.9886363636363636E-2</v>
      </c>
      <c r="G119" s="377">
        <f>Rozvaha!G119/Rozvaha!G$4</f>
        <v>1.7910447761194031E-2</v>
      </c>
    </row>
    <row r="120" spans="1:7" outlineLevel="1">
      <c r="A120" s="176" t="s">
        <v>87</v>
      </c>
      <c r="B120" s="557" t="s">
        <v>88</v>
      </c>
      <c r="C120" s="546">
        <f>Rozvaha!C120/Rozvaha!C$4</f>
        <v>0</v>
      </c>
      <c r="D120" s="177">
        <f>Rozvaha!D120/Rozvaha!D$4</f>
        <v>0</v>
      </c>
      <c r="E120" s="177">
        <f>Rozvaha!E120/Rozvaha!E$4</f>
        <v>0.1163826998689384</v>
      </c>
      <c r="F120" s="550">
        <f>Rozvaha!F120/Rozvaha!F$4</f>
        <v>0.22064393939393939</v>
      </c>
      <c r="G120" s="376">
        <f>Rozvaha!G120/Rozvaha!G$4</f>
        <v>0.33901918976545842</v>
      </c>
    </row>
    <row r="121" spans="1:7" s="15" customFormat="1" outlineLevel="2">
      <c r="A121" s="178" t="s">
        <v>178</v>
      </c>
      <c r="B121" s="558" t="s">
        <v>89</v>
      </c>
      <c r="C121" s="547">
        <f>Rozvaha!C121/Rozvaha!C$4</f>
        <v>0</v>
      </c>
      <c r="D121" s="179">
        <f>Rozvaha!D121/Rozvaha!D$4</f>
        <v>0</v>
      </c>
      <c r="E121" s="179">
        <f>Rozvaha!E121/Rozvaha!E$4</f>
        <v>0.1163826998689384</v>
      </c>
      <c r="F121" s="549">
        <f>Rozvaha!F121/Rozvaha!F$4</f>
        <v>0.22064393939393939</v>
      </c>
      <c r="G121" s="377">
        <f>Rozvaha!G121/Rozvaha!G$4</f>
        <v>0.33901918976545842</v>
      </c>
    </row>
    <row r="122" spans="1:7" s="15" customFormat="1" outlineLevel="2">
      <c r="A122" s="178" t="s">
        <v>179</v>
      </c>
      <c r="B122" s="558" t="s">
        <v>250</v>
      </c>
      <c r="C122" s="547">
        <f>Rozvaha!C122/Rozvaha!C$4</f>
        <v>0</v>
      </c>
      <c r="D122" s="179">
        <f>Rozvaha!D122/Rozvaha!D$4</f>
        <v>0</v>
      </c>
      <c r="E122" s="179">
        <f>Rozvaha!E122/Rozvaha!E$4</f>
        <v>0</v>
      </c>
      <c r="F122" s="549">
        <f>Rozvaha!F122/Rozvaha!F$4</f>
        <v>0</v>
      </c>
      <c r="G122" s="377">
        <f>Rozvaha!G122/Rozvaha!G$4</f>
        <v>0</v>
      </c>
    </row>
    <row r="123" spans="1:7" s="15" customFormat="1" outlineLevel="2">
      <c r="A123" s="183" t="s">
        <v>180</v>
      </c>
      <c r="B123" s="558" t="s">
        <v>90</v>
      </c>
      <c r="C123" s="547">
        <f>Rozvaha!C123/Rozvaha!C$4</f>
        <v>0</v>
      </c>
      <c r="D123" s="179">
        <f>Rozvaha!D123/Rozvaha!D$4</f>
        <v>0</v>
      </c>
      <c r="E123" s="179">
        <f>Rozvaha!E123/Rozvaha!E$4</f>
        <v>0</v>
      </c>
      <c r="F123" s="549">
        <f>Rozvaha!F123/Rozvaha!F$4</f>
        <v>0</v>
      </c>
      <c r="G123" s="377">
        <f>Rozvaha!G123/Rozvaha!G$4</f>
        <v>0</v>
      </c>
    </row>
    <row r="124" spans="1:7">
      <c r="A124" s="175" t="s">
        <v>155</v>
      </c>
      <c r="B124" s="560" t="s">
        <v>91</v>
      </c>
      <c r="C124" s="548">
        <f>Rozvaha!C124/Rozvaha!C$4</f>
        <v>3.8314176245210725E-2</v>
      </c>
      <c r="D124" s="159">
        <f>Rozvaha!D124/Rozvaha!D$4</f>
        <v>4.7936085219707054E-2</v>
      </c>
      <c r="E124" s="159">
        <f>Rozvaha!E124/Rozvaha!E$4</f>
        <v>3.984272608125819E-2</v>
      </c>
      <c r="F124" s="551">
        <f>Rozvaha!F124/Rozvaha!F$4</f>
        <v>4.2140151515151512E-2</v>
      </c>
      <c r="G124" s="378">
        <f>Rozvaha!G124/Rozvaha!G$4</f>
        <v>3.8379530916844352E-2</v>
      </c>
    </row>
    <row r="125" spans="1:7" outlineLevel="1">
      <c r="A125" s="176" t="s">
        <v>38</v>
      </c>
      <c r="B125" s="557" t="s">
        <v>59</v>
      </c>
      <c r="C125" s="546">
        <f>Rozvaha!C125/Rozvaha!C$4</f>
        <v>3.8314176245210725E-2</v>
      </c>
      <c r="D125" s="177">
        <f>Rozvaha!D125/Rozvaha!D$4</f>
        <v>4.7936085219707054E-2</v>
      </c>
      <c r="E125" s="177">
        <f>Rozvaha!E125/Rozvaha!E$4</f>
        <v>3.984272608125819E-2</v>
      </c>
      <c r="F125" s="550">
        <f>Rozvaha!F125/Rozvaha!F$4</f>
        <v>4.2140151515151512E-2</v>
      </c>
      <c r="G125" s="376">
        <f>Rozvaha!G125/Rozvaha!G$4</f>
        <v>3.8379530916844352E-2</v>
      </c>
    </row>
    <row r="126" spans="1:7" s="15" customFormat="1" outlineLevel="2">
      <c r="A126" s="178" t="s">
        <v>178</v>
      </c>
      <c r="B126" s="563" t="s">
        <v>92</v>
      </c>
      <c r="C126" s="547">
        <f>Rozvaha!C126/Rozvaha!C$4</f>
        <v>0</v>
      </c>
      <c r="D126" s="179">
        <f>Rozvaha!D126/Rozvaha!D$4</f>
        <v>0</v>
      </c>
      <c r="E126" s="179">
        <f>Rozvaha!E126/Rozvaha!E$4</f>
        <v>0</v>
      </c>
      <c r="F126" s="549">
        <f>Rozvaha!F126/Rozvaha!F$4</f>
        <v>0</v>
      </c>
      <c r="G126" s="377">
        <f>Rozvaha!G126/Rozvaha!G$4</f>
        <v>0</v>
      </c>
    </row>
    <row r="127" spans="1:7" s="15" customFormat="1" ht="13.5" outlineLevel="2" thickBot="1">
      <c r="A127" s="180" t="s">
        <v>179</v>
      </c>
      <c r="B127" s="564" t="s">
        <v>93</v>
      </c>
      <c r="C127" s="562">
        <f>Rozvaha!C127/Rozvaha!C$4</f>
        <v>3.8314176245210725E-2</v>
      </c>
      <c r="D127" s="181">
        <f>Rozvaha!D127/Rozvaha!D$4</f>
        <v>4.7936085219707054E-2</v>
      </c>
      <c r="E127" s="181">
        <f>Rozvaha!E127/Rozvaha!E$4</f>
        <v>3.984272608125819E-2</v>
      </c>
      <c r="F127" s="181">
        <f>Rozvaha!F127/Rozvaha!F$4</f>
        <v>4.2140151515151512E-2</v>
      </c>
      <c r="G127" s="379">
        <f>Rozvaha!G127/Rozvaha!G$4</f>
        <v>3.8379530916844352E-2</v>
      </c>
    </row>
    <row r="128" spans="1:7" ht="14.25" customHeight="1">
      <c r="A128" s="171"/>
      <c r="B128" s="168" t="s">
        <v>273</v>
      </c>
      <c r="C128" s="53"/>
      <c r="D128" s="53"/>
      <c r="E128" s="53"/>
    </row>
  </sheetData>
  <dataConsolidate/>
  <customSheetViews>
    <customSheetView guid="{09445C58-7089-41E9-B61F-E2E72404253A}" showRuler="0" topLeftCell="A43">
      <selection activeCell="C30" sqref="C30"/>
      <pageMargins left="0.78740157499999996" right="0.78740157499999996" top="0.984251969" bottom="0.984251969" header="0.4921259845" footer="0.4921259845"/>
      <headerFooter alignWithMargins="0"/>
    </customSheetView>
  </customSheetViews>
  <mergeCells count="5">
    <mergeCell ref="A72:B72"/>
    <mergeCell ref="A2:B2"/>
    <mergeCell ref="A3:B3"/>
    <mergeCell ref="C2:G2"/>
    <mergeCell ref="A1:G1"/>
  </mergeCells>
  <phoneticPr fontId="12" type="noConversion"/>
  <pageMargins left="0.78740157499999996" right="0.78740157499999996" top="0.984251969" bottom="0.984251969" header="0.4921259845" footer="0.4921259845"/>
  <pageSetup paperSize="9" scale="77" orientation="portrait" horizontalDpi="300" verticalDpi="300" r:id="rId1"/>
  <headerFooter alignWithMargins="0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outlinePr summaryBelow="0" summaryRight="0"/>
  </sheetPr>
  <dimension ref="A1:J128"/>
  <sheetViews>
    <sheetView zoomScaleNormal="100" zoomScaleSheetLayoutView="100" workbookViewId="0">
      <selection activeCell="M21" sqref="M21"/>
    </sheetView>
  </sheetViews>
  <sheetFormatPr defaultRowHeight="12" outlineLevelRow="2"/>
  <cols>
    <col min="1" max="1" width="5.140625" style="4" customWidth="1"/>
    <col min="2" max="2" width="47.85546875" style="4" customWidth="1"/>
    <col min="3" max="6" width="13.7109375" style="7" customWidth="1"/>
    <col min="7" max="10" width="13.7109375" style="4" customWidth="1"/>
    <col min="11" max="16384" width="9.140625" style="4"/>
  </cols>
  <sheetData>
    <row r="1" spans="1:10" ht="27" customHeight="1" thickBot="1">
      <c r="A1" s="640" t="s">
        <v>295</v>
      </c>
      <c r="B1" s="641"/>
      <c r="C1" s="641"/>
      <c r="D1" s="641"/>
      <c r="E1" s="641"/>
      <c r="F1" s="641"/>
      <c r="G1" s="641"/>
      <c r="H1" s="641"/>
      <c r="I1" s="641"/>
      <c r="J1" s="642"/>
    </row>
    <row r="2" spans="1:10" ht="12.75" customHeight="1" thickBot="1">
      <c r="A2" s="650"/>
      <c r="B2" s="645"/>
      <c r="C2" s="653" t="s">
        <v>300</v>
      </c>
      <c r="D2" s="654"/>
      <c r="E2" s="654"/>
      <c r="F2" s="655"/>
      <c r="G2" s="653" t="s">
        <v>284</v>
      </c>
      <c r="H2" s="654"/>
      <c r="I2" s="654"/>
      <c r="J2" s="655"/>
    </row>
    <row r="3" spans="1:10" ht="12.75" thickBot="1">
      <c r="A3" s="651" t="str">
        <f>Rozvaha!A3</f>
        <v>ARES CZ s.r.o.</v>
      </c>
      <c r="B3" s="652"/>
      <c r="C3" s="573" t="s">
        <v>305</v>
      </c>
      <c r="D3" s="574" t="s">
        <v>298</v>
      </c>
      <c r="E3" s="575" t="s">
        <v>289</v>
      </c>
      <c r="F3" s="454" t="s">
        <v>299</v>
      </c>
      <c r="G3" s="576" t="str">
        <f>C3</f>
        <v>2017/2016</v>
      </c>
      <c r="H3" s="577" t="str">
        <f t="shared" ref="H3:J3" si="0">D3</f>
        <v>2016/2015</v>
      </c>
      <c r="I3" s="575" t="str">
        <f t="shared" si="0"/>
        <v>2015/2014</v>
      </c>
      <c r="J3" s="454" t="str">
        <f t="shared" si="0"/>
        <v>2014/2013</v>
      </c>
    </row>
    <row r="4" spans="1:10">
      <c r="A4" s="443"/>
      <c r="B4" s="98" t="s">
        <v>18</v>
      </c>
      <c r="C4" s="216">
        <f>IF(Rozvaha!D4,Rozvaha!C4/Rozvaha!D4-1," ")</f>
        <v>0.10053262316910794</v>
      </c>
      <c r="D4" s="442">
        <f>IF(Rozvaha!E4,Rozvaha!D4/Rozvaha!E4-1," ")</f>
        <v>0.18112712975098288</v>
      </c>
      <c r="E4" s="583">
        <f>IF(Rozvaha!F4,Rozvaha!E4/Rozvaha!F4-1," ")</f>
        <v>-9.6827651515151492E-2</v>
      </c>
      <c r="F4" s="578">
        <f>IF(Rozvaha!G4,Rozvaha!F4/Rozvaha!G4-1," ")</f>
        <v>-9.9360341151385922E-2</v>
      </c>
      <c r="G4" s="444">
        <f>Rozvaha!C4-Rozvaha!D4</f>
        <v>453</v>
      </c>
      <c r="H4" s="444">
        <f>Rozvaha!D4-Rozvaha!E4</f>
        <v>691</v>
      </c>
      <c r="I4" s="444">
        <f>Rozvaha!E4-Rozvaha!F4</f>
        <v>-409</v>
      </c>
      <c r="J4" s="449">
        <f>Rozvaha!F4-Rozvaha!G4</f>
        <v>-466</v>
      </c>
    </row>
    <row r="5" spans="1:10">
      <c r="A5" s="160" t="s">
        <v>201</v>
      </c>
      <c r="B5" s="99" t="s">
        <v>19</v>
      </c>
      <c r="C5" s="217" t="str">
        <f>IF(Rozvaha!D5,Rozvaha!C5/Rozvaha!D5-1," ")</f>
        <v xml:space="preserve"> </v>
      </c>
      <c r="D5" s="437" t="str">
        <f>IF(Rozvaha!E5,Rozvaha!D5/Rozvaha!E5-1," ")</f>
        <v xml:space="preserve"> </v>
      </c>
      <c r="E5" s="437" t="str">
        <f>IF(Rozvaha!F5,Rozvaha!E5/Rozvaha!F5-1," ")</f>
        <v xml:space="preserve"> </v>
      </c>
      <c r="F5" s="579" t="str">
        <f>IF(Rozvaha!G5,Rozvaha!F5/Rozvaha!G5-1," ")</f>
        <v xml:space="preserve"> </v>
      </c>
      <c r="G5" s="445">
        <f>Rozvaha!C5-Rozvaha!D5</f>
        <v>0</v>
      </c>
      <c r="H5" s="445">
        <f>Rozvaha!D5-Rozvaha!E5</f>
        <v>0</v>
      </c>
      <c r="I5" s="445">
        <f>Rozvaha!E5-Rozvaha!F5</f>
        <v>0</v>
      </c>
      <c r="J5" s="450">
        <f>Rozvaha!F5-Rozvaha!G5</f>
        <v>0</v>
      </c>
    </row>
    <row r="6" spans="1:10">
      <c r="A6" s="70" t="s">
        <v>202</v>
      </c>
      <c r="B6" s="100" t="s">
        <v>203</v>
      </c>
      <c r="C6" s="217">
        <f>IF(Rozvaha!D6,Rozvaha!C6/Rozvaha!D6-1," ")</f>
        <v>2.7747747747747686E-2</v>
      </c>
      <c r="D6" s="437">
        <f>IF(Rozvaha!E6,Rozvaha!D6/Rozvaha!E6-1," ")</f>
        <v>-8.1733951025810714E-2</v>
      </c>
      <c r="E6" s="437">
        <f>IF(Rozvaha!F6,Rozvaha!E6/Rozvaha!F6-1," ")</f>
        <v>-8.59044162129462E-2</v>
      </c>
      <c r="F6" s="579">
        <f>IF(Rozvaha!G6,Rozvaha!F6/Rozvaha!G6-1," ")</f>
        <v>-0.11980830670926512</v>
      </c>
      <c r="G6" s="445">
        <f>Rozvaha!C6-Rozvaha!D6</f>
        <v>77</v>
      </c>
      <c r="H6" s="445">
        <f>Rozvaha!D6-Rozvaha!E6</f>
        <v>-247</v>
      </c>
      <c r="I6" s="445">
        <f>Rozvaha!E6-Rozvaha!F6</f>
        <v>-284</v>
      </c>
      <c r="J6" s="450">
        <f>Rozvaha!F6-Rozvaha!G6</f>
        <v>-450</v>
      </c>
    </row>
    <row r="7" spans="1:10" outlineLevel="1">
      <c r="A7" s="150" t="s">
        <v>20</v>
      </c>
      <c r="B7" s="101" t="s">
        <v>21</v>
      </c>
      <c r="C7" s="218" t="str">
        <f>IF(Rozvaha!D7,Rozvaha!C7/Rozvaha!D7-1," ")</f>
        <v xml:space="preserve"> </v>
      </c>
      <c r="D7" s="438" t="str">
        <f>IF(Rozvaha!E7,Rozvaha!D7/Rozvaha!E7-1," ")</f>
        <v xml:space="preserve"> </v>
      </c>
      <c r="E7" s="438" t="str">
        <f>IF(Rozvaha!F7,Rozvaha!E7/Rozvaha!F7-1," ")</f>
        <v xml:space="preserve"> </v>
      </c>
      <c r="F7" s="580" t="str">
        <f>IF(Rozvaha!G7,Rozvaha!F7/Rozvaha!G7-1," ")</f>
        <v xml:space="preserve"> </v>
      </c>
      <c r="G7" s="446">
        <f>Rozvaha!C7-Rozvaha!D7</f>
        <v>0</v>
      </c>
      <c r="H7" s="446">
        <f>Rozvaha!D7-Rozvaha!E7</f>
        <v>0</v>
      </c>
      <c r="I7" s="446">
        <f>Rozvaha!E7-Rozvaha!F7</f>
        <v>0</v>
      </c>
      <c r="J7" s="451">
        <f>Rozvaha!F7-Rozvaha!G7</f>
        <v>0</v>
      </c>
    </row>
    <row r="8" spans="1:10" outlineLevel="2">
      <c r="A8" s="185" t="s">
        <v>178</v>
      </c>
      <c r="B8" s="102" t="s">
        <v>22</v>
      </c>
      <c r="C8" s="219" t="str">
        <f>IF(Rozvaha!D8,Rozvaha!C8/Rozvaha!D8-1," ")</f>
        <v xml:space="preserve"> </v>
      </c>
      <c r="D8" s="439" t="str">
        <f>IF(Rozvaha!E8,Rozvaha!D8/Rozvaha!E8-1," ")</f>
        <v xml:space="preserve"> </v>
      </c>
      <c r="E8" s="439" t="str">
        <f>IF(Rozvaha!F8,Rozvaha!E8/Rozvaha!F8-1," ")</f>
        <v xml:space="preserve"> </v>
      </c>
      <c r="F8" s="581" t="str">
        <f>IF(Rozvaha!G8,Rozvaha!F8/Rozvaha!G8-1," ")</f>
        <v xml:space="preserve"> </v>
      </c>
      <c r="G8" s="447">
        <f>Rozvaha!C8-Rozvaha!D8</f>
        <v>0</v>
      </c>
      <c r="H8" s="447">
        <f>Rozvaha!D8-Rozvaha!E8</f>
        <v>0</v>
      </c>
      <c r="I8" s="447">
        <f>Rozvaha!E8-Rozvaha!F8</f>
        <v>0</v>
      </c>
      <c r="J8" s="452">
        <f>Rozvaha!F8-Rozvaha!G8</f>
        <v>0</v>
      </c>
    </row>
    <row r="9" spans="1:10" outlineLevel="2">
      <c r="A9" s="185" t="s">
        <v>179</v>
      </c>
      <c r="B9" s="102" t="s">
        <v>204</v>
      </c>
      <c r="C9" s="219" t="str">
        <f>IF(Rozvaha!D9,Rozvaha!C9/Rozvaha!D9-1," ")</f>
        <v xml:space="preserve"> </v>
      </c>
      <c r="D9" s="439" t="str">
        <f>IF(Rozvaha!E9,Rozvaha!D9/Rozvaha!E9-1," ")</f>
        <v xml:space="preserve"> </v>
      </c>
      <c r="E9" s="439" t="str">
        <f>IF(Rozvaha!F9,Rozvaha!E9/Rozvaha!F9-1," ")</f>
        <v xml:space="preserve"> </v>
      </c>
      <c r="F9" s="581" t="str">
        <f>IF(Rozvaha!G9,Rozvaha!F9/Rozvaha!G9-1," ")</f>
        <v xml:space="preserve"> </v>
      </c>
      <c r="G9" s="447">
        <f>Rozvaha!C9-Rozvaha!D9</f>
        <v>0</v>
      </c>
      <c r="H9" s="447">
        <f>Rozvaha!D9-Rozvaha!E9</f>
        <v>0</v>
      </c>
      <c r="I9" s="447">
        <f>Rozvaha!E9-Rozvaha!F9</f>
        <v>0</v>
      </c>
      <c r="J9" s="452">
        <f>Rozvaha!F9-Rozvaha!G9</f>
        <v>0</v>
      </c>
    </row>
    <row r="10" spans="1:10" outlineLevel="2">
      <c r="A10" s="185" t="s">
        <v>180</v>
      </c>
      <c r="B10" s="102" t="s">
        <v>23</v>
      </c>
      <c r="C10" s="219" t="str">
        <f>IF(Rozvaha!D10,Rozvaha!C10/Rozvaha!D10-1," ")</f>
        <v xml:space="preserve"> </v>
      </c>
      <c r="D10" s="439" t="str">
        <f>IF(Rozvaha!E10,Rozvaha!D10/Rozvaha!E10-1," ")</f>
        <v xml:space="preserve"> </v>
      </c>
      <c r="E10" s="439" t="str">
        <f>IF(Rozvaha!F10,Rozvaha!E10/Rozvaha!F10-1," ")</f>
        <v xml:space="preserve"> </v>
      </c>
      <c r="F10" s="581" t="str">
        <f>IF(Rozvaha!G10,Rozvaha!F10/Rozvaha!G10-1," ")</f>
        <v xml:space="preserve"> </v>
      </c>
      <c r="G10" s="447">
        <f>Rozvaha!C10-Rozvaha!D10</f>
        <v>0</v>
      </c>
      <c r="H10" s="447">
        <f>Rozvaha!D10-Rozvaha!E10</f>
        <v>0</v>
      </c>
      <c r="I10" s="447">
        <f>Rozvaha!E10-Rozvaha!F10</f>
        <v>0</v>
      </c>
      <c r="J10" s="452">
        <f>Rozvaha!F10-Rozvaha!G10</f>
        <v>0</v>
      </c>
    </row>
    <row r="11" spans="1:10" outlineLevel="2">
      <c r="A11" s="185" t="s">
        <v>181</v>
      </c>
      <c r="B11" s="102" t="s">
        <v>24</v>
      </c>
      <c r="C11" s="219" t="str">
        <f>IF(Rozvaha!D11,Rozvaha!C11/Rozvaha!D11-1," ")</f>
        <v xml:space="preserve"> </v>
      </c>
      <c r="D11" s="439" t="str">
        <f>IF(Rozvaha!E11,Rozvaha!D11/Rozvaha!E11-1," ")</f>
        <v xml:space="preserve"> </v>
      </c>
      <c r="E11" s="439" t="str">
        <f>IF(Rozvaha!F11,Rozvaha!E11/Rozvaha!F11-1," ")</f>
        <v xml:space="preserve"> </v>
      </c>
      <c r="F11" s="581" t="str">
        <f>IF(Rozvaha!G11,Rozvaha!F11/Rozvaha!G11-1," ")</f>
        <v xml:space="preserve"> </v>
      </c>
      <c r="G11" s="447">
        <f>Rozvaha!C11-Rozvaha!D11</f>
        <v>0</v>
      </c>
      <c r="H11" s="447">
        <f>Rozvaha!D11-Rozvaha!E11</f>
        <v>0</v>
      </c>
      <c r="I11" s="447">
        <f>Rozvaha!E11-Rozvaha!F11</f>
        <v>0</v>
      </c>
      <c r="J11" s="452">
        <f>Rozvaha!F11-Rozvaha!G11</f>
        <v>0</v>
      </c>
    </row>
    <row r="12" spans="1:10" outlineLevel="2">
      <c r="A12" s="185" t="s">
        <v>206</v>
      </c>
      <c r="B12" s="102" t="s">
        <v>205</v>
      </c>
      <c r="C12" s="219" t="str">
        <f>IF(Rozvaha!D12,Rozvaha!C12/Rozvaha!D12-1," ")</f>
        <v xml:space="preserve"> </v>
      </c>
      <c r="D12" s="439" t="str">
        <f>IF(Rozvaha!E12,Rozvaha!D12/Rozvaha!E12-1," ")</f>
        <v xml:space="preserve"> </v>
      </c>
      <c r="E12" s="439" t="str">
        <f>IF(Rozvaha!F12,Rozvaha!E12/Rozvaha!F12-1," ")</f>
        <v xml:space="preserve"> </v>
      </c>
      <c r="F12" s="581" t="str">
        <f>IF(Rozvaha!G12,Rozvaha!F12/Rozvaha!G12-1," ")</f>
        <v xml:space="preserve"> </v>
      </c>
      <c r="G12" s="447">
        <f>Rozvaha!C12-Rozvaha!D12</f>
        <v>0</v>
      </c>
      <c r="H12" s="447">
        <f>Rozvaha!D12-Rozvaha!E12</f>
        <v>0</v>
      </c>
      <c r="I12" s="447">
        <f>Rozvaha!E12-Rozvaha!F12</f>
        <v>0</v>
      </c>
      <c r="J12" s="452">
        <f>Rozvaha!F12-Rozvaha!G12</f>
        <v>0</v>
      </c>
    </row>
    <row r="13" spans="1:10" outlineLevel="2">
      <c r="A13" s="185" t="s">
        <v>207</v>
      </c>
      <c r="B13" s="102" t="s">
        <v>25</v>
      </c>
      <c r="C13" s="219" t="str">
        <f>IF(Rozvaha!D13,Rozvaha!C13/Rozvaha!D13-1," ")</f>
        <v xml:space="preserve"> </v>
      </c>
      <c r="D13" s="439" t="str">
        <f>IF(Rozvaha!E13,Rozvaha!D13/Rozvaha!E13-1," ")</f>
        <v xml:space="preserve"> </v>
      </c>
      <c r="E13" s="439" t="str">
        <f>IF(Rozvaha!F13,Rozvaha!E13/Rozvaha!F13-1," ")</f>
        <v xml:space="preserve"> </v>
      </c>
      <c r="F13" s="581" t="str">
        <f>IF(Rozvaha!G13,Rozvaha!F13/Rozvaha!G13-1," ")</f>
        <v xml:space="preserve"> </v>
      </c>
      <c r="G13" s="447">
        <f>Rozvaha!C13-Rozvaha!D13</f>
        <v>0</v>
      </c>
      <c r="H13" s="447">
        <f>Rozvaha!D13-Rozvaha!E13</f>
        <v>0</v>
      </c>
      <c r="I13" s="447">
        <f>Rozvaha!E13-Rozvaha!F13</f>
        <v>0</v>
      </c>
      <c r="J13" s="452">
        <f>Rozvaha!F13-Rozvaha!G13</f>
        <v>0</v>
      </c>
    </row>
    <row r="14" spans="1:10" outlineLevel="2">
      <c r="A14" s="185" t="s">
        <v>208</v>
      </c>
      <c r="B14" s="102" t="s">
        <v>26</v>
      </c>
      <c r="C14" s="219" t="str">
        <f>IF(Rozvaha!D14,Rozvaha!C14/Rozvaha!D14-1," ")</f>
        <v xml:space="preserve"> </v>
      </c>
      <c r="D14" s="439" t="str">
        <f>IF(Rozvaha!E14,Rozvaha!D14/Rozvaha!E14-1," ")</f>
        <v xml:space="preserve"> </v>
      </c>
      <c r="E14" s="439" t="str">
        <f>IF(Rozvaha!F14,Rozvaha!E14/Rozvaha!F14-1," ")</f>
        <v xml:space="preserve"> </v>
      </c>
      <c r="F14" s="581" t="str">
        <f>IF(Rozvaha!G14,Rozvaha!F14/Rozvaha!G14-1," ")</f>
        <v xml:space="preserve"> </v>
      </c>
      <c r="G14" s="447">
        <f>Rozvaha!C14-Rozvaha!D14</f>
        <v>0</v>
      </c>
      <c r="H14" s="447">
        <f>Rozvaha!D14-Rozvaha!E14</f>
        <v>0</v>
      </c>
      <c r="I14" s="447">
        <f>Rozvaha!E14-Rozvaha!F14</f>
        <v>0</v>
      </c>
      <c r="J14" s="452">
        <f>Rozvaha!F14-Rozvaha!G14</f>
        <v>0</v>
      </c>
    </row>
    <row r="15" spans="1:10" outlineLevel="2">
      <c r="A15" s="186" t="s">
        <v>209</v>
      </c>
      <c r="B15" s="102" t="s">
        <v>27</v>
      </c>
      <c r="C15" s="219" t="str">
        <f>IF(Rozvaha!D15,Rozvaha!C15/Rozvaha!D15-1," ")</f>
        <v xml:space="preserve"> </v>
      </c>
      <c r="D15" s="439" t="str">
        <f>IF(Rozvaha!E15,Rozvaha!D15/Rozvaha!E15-1," ")</f>
        <v xml:space="preserve"> </v>
      </c>
      <c r="E15" s="439" t="str">
        <f>IF(Rozvaha!F15,Rozvaha!E15/Rozvaha!F15-1," ")</f>
        <v xml:space="preserve"> </v>
      </c>
      <c r="F15" s="581" t="str">
        <f>IF(Rozvaha!G15,Rozvaha!F15/Rozvaha!G15-1," ")</f>
        <v xml:space="preserve"> </v>
      </c>
      <c r="G15" s="447">
        <f>Rozvaha!C15-Rozvaha!D15</f>
        <v>0</v>
      </c>
      <c r="H15" s="447">
        <f>Rozvaha!D15-Rozvaha!E15</f>
        <v>0</v>
      </c>
      <c r="I15" s="447">
        <f>Rozvaha!E15-Rozvaha!F15</f>
        <v>0</v>
      </c>
      <c r="J15" s="452">
        <f>Rozvaha!F15-Rozvaha!G15</f>
        <v>0</v>
      </c>
    </row>
    <row r="16" spans="1:10" outlineLevel="1">
      <c r="A16" s="150" t="s">
        <v>28</v>
      </c>
      <c r="B16" s="101" t="s">
        <v>29</v>
      </c>
      <c r="C16" s="218">
        <f>IF(Rozvaha!D16,Rozvaha!C16/Rozvaha!D16-1," ")</f>
        <v>2.7747747747747686E-2</v>
      </c>
      <c r="D16" s="438">
        <f>IF(Rozvaha!E16,Rozvaha!D16/Rozvaha!E16-1," ")</f>
        <v>-8.1733951025810714E-2</v>
      </c>
      <c r="E16" s="438">
        <f>IF(Rozvaha!F16,Rozvaha!E16/Rozvaha!F16-1," ")</f>
        <v>-8.59044162129462E-2</v>
      </c>
      <c r="F16" s="580">
        <f>IF(Rozvaha!G16,Rozvaha!F16/Rozvaha!G16-1," ")</f>
        <v>-0.11980830670926512</v>
      </c>
      <c r="G16" s="446">
        <f>Rozvaha!C16-Rozvaha!D16</f>
        <v>77</v>
      </c>
      <c r="H16" s="446">
        <f>Rozvaha!D16-Rozvaha!E16</f>
        <v>-247</v>
      </c>
      <c r="I16" s="446">
        <f>Rozvaha!E16-Rozvaha!F16</f>
        <v>-284</v>
      </c>
      <c r="J16" s="451">
        <f>Rozvaha!F16-Rozvaha!G16</f>
        <v>-450</v>
      </c>
    </row>
    <row r="17" spans="1:10" outlineLevel="2">
      <c r="A17" s="185" t="s">
        <v>178</v>
      </c>
      <c r="B17" s="102" t="s">
        <v>30</v>
      </c>
      <c r="C17" s="219">
        <f>IF(Rozvaha!D17,Rozvaha!C17/Rozvaha!D17-1," ")</f>
        <v>0</v>
      </c>
      <c r="D17" s="439">
        <f>IF(Rozvaha!E17,Rozvaha!D17/Rozvaha!E17-1," ")</f>
        <v>0</v>
      </c>
      <c r="E17" s="439">
        <f>IF(Rozvaha!F17,Rozvaha!E17/Rozvaha!F17-1," ")</f>
        <v>0</v>
      </c>
      <c r="F17" s="581">
        <f>IF(Rozvaha!G17,Rozvaha!F17/Rozvaha!G17-1," ")</f>
        <v>0</v>
      </c>
      <c r="G17" s="447">
        <f>Rozvaha!C17-Rozvaha!D17</f>
        <v>0</v>
      </c>
      <c r="H17" s="447">
        <f>Rozvaha!D17-Rozvaha!E17</f>
        <v>0</v>
      </c>
      <c r="I17" s="447">
        <f>Rozvaha!E17-Rozvaha!F17</f>
        <v>0</v>
      </c>
      <c r="J17" s="452">
        <f>Rozvaha!F17-Rozvaha!G17</f>
        <v>0</v>
      </c>
    </row>
    <row r="18" spans="1:10" outlineLevel="2">
      <c r="A18" s="185" t="s">
        <v>179</v>
      </c>
      <c r="B18" s="102" t="s">
        <v>210</v>
      </c>
      <c r="C18" s="219">
        <f>IF(Rozvaha!D18,Rozvaha!C18/Rozvaha!D18-1," ")</f>
        <v>-4.2763157894736836E-2</v>
      </c>
      <c r="D18" s="439">
        <f>IF(Rozvaha!E18,Rozvaha!D18/Rozvaha!E18-1," ")</f>
        <v>-4.8140900195694725E-2</v>
      </c>
      <c r="E18" s="439">
        <f>IF(Rozvaha!F18,Rozvaha!E18/Rozvaha!F18-1," ")</f>
        <v>-4.6997389033942572E-2</v>
      </c>
      <c r="F18" s="581">
        <f>IF(Rozvaha!G18,Rozvaha!F18/Rozvaha!G18-1," ")</f>
        <v>-4.5567817728729088E-2</v>
      </c>
      <c r="G18" s="447">
        <f>Rozvaha!C18-Rozvaha!D18</f>
        <v>-104</v>
      </c>
      <c r="H18" s="447">
        <f>Rozvaha!D18-Rozvaha!E18</f>
        <v>-123</v>
      </c>
      <c r="I18" s="447">
        <f>Rozvaha!E18-Rozvaha!F18</f>
        <v>-126</v>
      </c>
      <c r="J18" s="452">
        <f>Rozvaha!F18-Rozvaha!G18</f>
        <v>-128</v>
      </c>
    </row>
    <row r="19" spans="1:10" outlineLevel="2">
      <c r="A19" s="185" t="s">
        <v>180</v>
      </c>
      <c r="B19" s="102" t="s">
        <v>211</v>
      </c>
      <c r="C19" s="219">
        <f>IF(Rozvaha!D19,Rozvaha!C19/Rozvaha!D19-1," ")</f>
        <v>2.2625000000000002</v>
      </c>
      <c r="D19" s="439">
        <f>IF(Rozvaha!E19,Rozvaha!D19/Rozvaha!E19-1," ")</f>
        <v>-0.60784313725490202</v>
      </c>
      <c r="E19" s="439">
        <f>IF(Rozvaha!F19,Rozvaha!E19/Rozvaha!F19-1," ")</f>
        <v>-0.43646408839779005</v>
      </c>
      <c r="F19" s="581">
        <f>IF(Rozvaha!G19,Rozvaha!F19/Rozvaha!G19-1," ")</f>
        <v>-0.4707602339181286</v>
      </c>
      <c r="G19" s="447">
        <f>Rozvaha!C19-Rozvaha!D19</f>
        <v>181</v>
      </c>
      <c r="H19" s="447">
        <f>Rozvaha!D19-Rozvaha!E19</f>
        <v>-124</v>
      </c>
      <c r="I19" s="447">
        <f>Rozvaha!E19-Rozvaha!F19</f>
        <v>-158</v>
      </c>
      <c r="J19" s="452">
        <f>Rozvaha!F19-Rozvaha!G19</f>
        <v>-322</v>
      </c>
    </row>
    <row r="20" spans="1:10" outlineLevel="2">
      <c r="A20" s="185" t="s">
        <v>181</v>
      </c>
      <c r="B20" s="102" t="s">
        <v>31</v>
      </c>
      <c r="C20" s="219" t="str">
        <f>IF(Rozvaha!D20,Rozvaha!C20/Rozvaha!D20-1," ")</f>
        <v xml:space="preserve"> </v>
      </c>
      <c r="D20" s="439" t="str">
        <f>IF(Rozvaha!E20,Rozvaha!D20/Rozvaha!E20-1," ")</f>
        <v xml:space="preserve"> </v>
      </c>
      <c r="E20" s="439" t="str">
        <f>IF(Rozvaha!F20,Rozvaha!E20/Rozvaha!F20-1," ")</f>
        <v xml:space="preserve"> </v>
      </c>
      <c r="F20" s="581" t="str">
        <f>IF(Rozvaha!G20,Rozvaha!F20/Rozvaha!G20-1," ")</f>
        <v xml:space="preserve"> </v>
      </c>
      <c r="G20" s="447">
        <f>Rozvaha!C20-Rozvaha!D20</f>
        <v>0</v>
      </c>
      <c r="H20" s="447">
        <f>Rozvaha!D20-Rozvaha!E20</f>
        <v>0</v>
      </c>
      <c r="I20" s="447">
        <f>Rozvaha!E20-Rozvaha!F20</f>
        <v>0</v>
      </c>
      <c r="J20" s="452">
        <f>Rozvaha!F20-Rozvaha!G20</f>
        <v>0</v>
      </c>
    </row>
    <row r="21" spans="1:10" outlineLevel="2">
      <c r="A21" s="185" t="s">
        <v>206</v>
      </c>
      <c r="B21" s="102" t="s">
        <v>32</v>
      </c>
      <c r="C21" s="219" t="str">
        <f>IF(Rozvaha!D21,Rozvaha!C21/Rozvaha!D21-1," ")</f>
        <v xml:space="preserve"> </v>
      </c>
      <c r="D21" s="439" t="str">
        <f>IF(Rozvaha!E21,Rozvaha!D21/Rozvaha!E21-1," ")</f>
        <v xml:space="preserve"> </v>
      </c>
      <c r="E21" s="439" t="str">
        <f>IF(Rozvaha!F21,Rozvaha!E21/Rozvaha!F21-1," ")</f>
        <v xml:space="preserve"> </v>
      </c>
      <c r="F21" s="581" t="str">
        <f>IF(Rozvaha!G21,Rozvaha!F21/Rozvaha!G21-1," ")</f>
        <v xml:space="preserve"> </v>
      </c>
      <c r="G21" s="447">
        <f>Rozvaha!C21-Rozvaha!D21</f>
        <v>0</v>
      </c>
      <c r="H21" s="447">
        <f>Rozvaha!D21-Rozvaha!E21</f>
        <v>0</v>
      </c>
      <c r="I21" s="447">
        <f>Rozvaha!E21-Rozvaha!F21</f>
        <v>0</v>
      </c>
      <c r="J21" s="452">
        <f>Rozvaha!F21-Rozvaha!G21</f>
        <v>0</v>
      </c>
    </row>
    <row r="22" spans="1:10" outlineLevel="2">
      <c r="A22" s="185" t="s">
        <v>207</v>
      </c>
      <c r="B22" s="102" t="s">
        <v>272</v>
      </c>
      <c r="C22" s="219" t="str">
        <f>IF(Rozvaha!D22,Rozvaha!C22/Rozvaha!D22-1," ")</f>
        <v xml:space="preserve"> </v>
      </c>
      <c r="D22" s="439" t="str">
        <f>IF(Rozvaha!E22,Rozvaha!D22/Rozvaha!E22-1," ")</f>
        <v xml:space="preserve"> </v>
      </c>
      <c r="E22" s="439" t="str">
        <f>IF(Rozvaha!F22,Rozvaha!E22/Rozvaha!F22-1," ")</f>
        <v xml:space="preserve"> </v>
      </c>
      <c r="F22" s="581" t="str">
        <f>IF(Rozvaha!G22,Rozvaha!F22/Rozvaha!G22-1," ")</f>
        <v xml:space="preserve"> </v>
      </c>
      <c r="G22" s="447">
        <f>Rozvaha!C22-Rozvaha!D22</f>
        <v>0</v>
      </c>
      <c r="H22" s="447">
        <f>Rozvaha!D22-Rozvaha!E22</f>
        <v>0</v>
      </c>
      <c r="I22" s="447">
        <f>Rozvaha!E22-Rozvaha!F22</f>
        <v>0</v>
      </c>
      <c r="J22" s="452">
        <f>Rozvaha!F22-Rozvaha!G22</f>
        <v>0</v>
      </c>
    </row>
    <row r="23" spans="1:10" outlineLevel="2">
      <c r="A23" s="185" t="s">
        <v>208</v>
      </c>
      <c r="B23" s="102" t="s">
        <v>33</v>
      </c>
      <c r="C23" s="219" t="str">
        <f>IF(Rozvaha!D23,Rozvaha!C23/Rozvaha!D23-1," ")</f>
        <v xml:space="preserve"> </v>
      </c>
      <c r="D23" s="439" t="str">
        <f>IF(Rozvaha!E23,Rozvaha!D23/Rozvaha!E23-1," ")</f>
        <v xml:space="preserve"> </v>
      </c>
      <c r="E23" s="439" t="str">
        <f>IF(Rozvaha!F23,Rozvaha!E23/Rozvaha!F23-1," ")</f>
        <v xml:space="preserve"> </v>
      </c>
      <c r="F23" s="581" t="str">
        <f>IF(Rozvaha!G23,Rozvaha!F23/Rozvaha!G23-1," ")</f>
        <v xml:space="preserve"> </v>
      </c>
      <c r="G23" s="447">
        <f>Rozvaha!C23-Rozvaha!D23</f>
        <v>0</v>
      </c>
      <c r="H23" s="447">
        <f>Rozvaha!D23-Rozvaha!E23</f>
        <v>0</v>
      </c>
      <c r="I23" s="447">
        <f>Rozvaha!E23-Rozvaha!F23</f>
        <v>0</v>
      </c>
      <c r="J23" s="452">
        <f>Rozvaha!F23-Rozvaha!G23</f>
        <v>0</v>
      </c>
    </row>
    <row r="24" spans="1:10" outlineLevel="2">
      <c r="A24" s="186" t="s">
        <v>209</v>
      </c>
      <c r="B24" s="102" t="s">
        <v>34</v>
      </c>
      <c r="C24" s="219" t="str">
        <f>IF(Rozvaha!D24,Rozvaha!C24/Rozvaha!D24-1," ")</f>
        <v xml:space="preserve"> </v>
      </c>
      <c r="D24" s="439" t="str">
        <f>IF(Rozvaha!E24,Rozvaha!D24/Rozvaha!E24-1," ")</f>
        <v xml:space="preserve"> </v>
      </c>
      <c r="E24" s="439" t="str">
        <f>IF(Rozvaha!F24,Rozvaha!E24/Rozvaha!F24-1," ")</f>
        <v xml:space="preserve"> </v>
      </c>
      <c r="F24" s="581" t="str">
        <f>IF(Rozvaha!G24,Rozvaha!F24/Rozvaha!G24-1," ")</f>
        <v xml:space="preserve"> </v>
      </c>
      <c r="G24" s="447">
        <f>Rozvaha!C24-Rozvaha!D24</f>
        <v>0</v>
      </c>
      <c r="H24" s="447">
        <f>Rozvaha!D24-Rozvaha!E24</f>
        <v>0</v>
      </c>
      <c r="I24" s="447">
        <f>Rozvaha!E24-Rozvaha!F24</f>
        <v>0</v>
      </c>
      <c r="J24" s="452">
        <f>Rozvaha!F24-Rozvaha!G24</f>
        <v>0</v>
      </c>
    </row>
    <row r="25" spans="1:10" outlineLevel="2">
      <c r="A25" s="186" t="s">
        <v>229</v>
      </c>
      <c r="B25" s="102" t="s">
        <v>212</v>
      </c>
      <c r="C25" s="219" t="str">
        <f>IF(Rozvaha!D25,Rozvaha!C25/Rozvaha!D25-1," ")</f>
        <v xml:space="preserve"> </v>
      </c>
      <c r="D25" s="439" t="str">
        <f>IF(Rozvaha!E25,Rozvaha!D25/Rozvaha!E25-1," ")</f>
        <v xml:space="preserve"> </v>
      </c>
      <c r="E25" s="439" t="str">
        <f>IF(Rozvaha!F25,Rozvaha!E25/Rozvaha!F25-1," ")</f>
        <v xml:space="preserve"> </v>
      </c>
      <c r="F25" s="581" t="str">
        <f>IF(Rozvaha!G25,Rozvaha!F25/Rozvaha!G25-1," ")</f>
        <v xml:space="preserve"> </v>
      </c>
      <c r="G25" s="447">
        <f>Rozvaha!C25-Rozvaha!D25</f>
        <v>0</v>
      </c>
      <c r="H25" s="447">
        <f>Rozvaha!D25-Rozvaha!E25</f>
        <v>0</v>
      </c>
      <c r="I25" s="447">
        <f>Rozvaha!E25-Rozvaha!F25</f>
        <v>0</v>
      </c>
      <c r="J25" s="452">
        <f>Rozvaha!F25-Rozvaha!G25</f>
        <v>0</v>
      </c>
    </row>
    <row r="26" spans="1:10" outlineLevel="1">
      <c r="A26" s="150" t="s">
        <v>35</v>
      </c>
      <c r="B26" s="101" t="s">
        <v>36</v>
      </c>
      <c r="C26" s="218" t="str">
        <f>IF(Rozvaha!D26,Rozvaha!C26/Rozvaha!D26-1," ")</f>
        <v xml:space="preserve"> </v>
      </c>
      <c r="D26" s="438" t="str">
        <f>IF(Rozvaha!E26,Rozvaha!D26/Rozvaha!E26-1," ")</f>
        <v xml:space="preserve"> </v>
      </c>
      <c r="E26" s="438" t="str">
        <f>IF(Rozvaha!F26,Rozvaha!E26/Rozvaha!F26-1," ")</f>
        <v xml:space="preserve"> </v>
      </c>
      <c r="F26" s="580" t="str">
        <f>IF(Rozvaha!G26,Rozvaha!F26/Rozvaha!G26-1," ")</f>
        <v xml:space="preserve"> </v>
      </c>
      <c r="G26" s="446">
        <f>Rozvaha!C26-Rozvaha!D26</f>
        <v>0</v>
      </c>
      <c r="H26" s="446">
        <f>Rozvaha!D26-Rozvaha!E26</f>
        <v>0</v>
      </c>
      <c r="I26" s="446">
        <f>Rozvaha!E26-Rozvaha!F26</f>
        <v>0</v>
      </c>
      <c r="J26" s="451">
        <f>Rozvaha!F26-Rozvaha!G26</f>
        <v>0</v>
      </c>
    </row>
    <row r="27" spans="1:10" outlineLevel="2">
      <c r="A27" s="185" t="s">
        <v>178</v>
      </c>
      <c r="B27" s="102" t="s">
        <v>213</v>
      </c>
      <c r="C27" s="219" t="str">
        <f>IF(Rozvaha!D27,Rozvaha!C27/Rozvaha!D27-1," ")</f>
        <v xml:space="preserve"> </v>
      </c>
      <c r="D27" s="439" t="str">
        <f>IF(Rozvaha!E27,Rozvaha!D27/Rozvaha!E27-1," ")</f>
        <v xml:space="preserve"> </v>
      </c>
      <c r="E27" s="439" t="str">
        <f>IF(Rozvaha!F27,Rozvaha!E27/Rozvaha!F27-1," ")</f>
        <v xml:space="preserve"> </v>
      </c>
      <c r="F27" s="581" t="str">
        <f>IF(Rozvaha!G27,Rozvaha!F27/Rozvaha!G27-1," ")</f>
        <v xml:space="preserve"> </v>
      </c>
      <c r="G27" s="447">
        <f>Rozvaha!C27-Rozvaha!D27</f>
        <v>0</v>
      </c>
      <c r="H27" s="447">
        <f>Rozvaha!D27-Rozvaha!E27</f>
        <v>0</v>
      </c>
      <c r="I27" s="447">
        <f>Rozvaha!E27-Rozvaha!F27</f>
        <v>0</v>
      </c>
      <c r="J27" s="452">
        <f>Rozvaha!F27-Rozvaha!G27</f>
        <v>0</v>
      </c>
    </row>
    <row r="28" spans="1:10" outlineLevel="2">
      <c r="A28" s="185" t="s">
        <v>179</v>
      </c>
      <c r="B28" s="102" t="s">
        <v>214</v>
      </c>
      <c r="C28" s="219" t="str">
        <f>IF(Rozvaha!D28,Rozvaha!C28/Rozvaha!D28-1," ")</f>
        <v xml:space="preserve"> </v>
      </c>
      <c r="D28" s="439" t="str">
        <f>IF(Rozvaha!E28,Rozvaha!D28/Rozvaha!E28-1," ")</f>
        <v xml:space="preserve"> </v>
      </c>
      <c r="E28" s="439" t="str">
        <f>IF(Rozvaha!F28,Rozvaha!E28/Rozvaha!F28-1," ")</f>
        <v xml:space="preserve"> </v>
      </c>
      <c r="F28" s="581" t="str">
        <f>IF(Rozvaha!G28,Rozvaha!F28/Rozvaha!G28-1," ")</f>
        <v xml:space="preserve"> </v>
      </c>
      <c r="G28" s="447">
        <f>Rozvaha!C28-Rozvaha!D28</f>
        <v>0</v>
      </c>
      <c r="H28" s="447">
        <f>Rozvaha!D28-Rozvaha!E28</f>
        <v>0</v>
      </c>
      <c r="I28" s="447">
        <f>Rozvaha!E28-Rozvaha!F28</f>
        <v>0</v>
      </c>
      <c r="J28" s="452">
        <f>Rozvaha!F28-Rozvaha!G28</f>
        <v>0</v>
      </c>
    </row>
    <row r="29" spans="1:10" outlineLevel="2">
      <c r="A29" s="185" t="s">
        <v>180</v>
      </c>
      <c r="B29" s="102" t="s">
        <v>215</v>
      </c>
      <c r="C29" s="219" t="str">
        <f>IF(Rozvaha!D29,Rozvaha!C29/Rozvaha!D29-1," ")</f>
        <v xml:space="preserve"> </v>
      </c>
      <c r="D29" s="439" t="str">
        <f>IF(Rozvaha!E29,Rozvaha!D29/Rozvaha!E29-1," ")</f>
        <v xml:space="preserve"> </v>
      </c>
      <c r="E29" s="439" t="str">
        <f>IF(Rozvaha!F29,Rozvaha!E29/Rozvaha!F29-1," ")</f>
        <v xml:space="preserve"> </v>
      </c>
      <c r="F29" s="581" t="str">
        <f>IF(Rozvaha!G29,Rozvaha!F29/Rozvaha!G29-1," ")</f>
        <v xml:space="preserve"> </v>
      </c>
      <c r="G29" s="447">
        <f>Rozvaha!C29-Rozvaha!D29</f>
        <v>0</v>
      </c>
      <c r="H29" s="447">
        <f>Rozvaha!D29-Rozvaha!E29</f>
        <v>0</v>
      </c>
      <c r="I29" s="447">
        <f>Rozvaha!E29-Rozvaha!F29</f>
        <v>0</v>
      </c>
      <c r="J29" s="452">
        <f>Rozvaha!F29-Rozvaha!G29</f>
        <v>0</v>
      </c>
    </row>
    <row r="30" spans="1:10" outlineLevel="2">
      <c r="A30" s="185" t="s">
        <v>181</v>
      </c>
      <c r="B30" s="102" t="s">
        <v>216</v>
      </c>
      <c r="C30" s="219" t="str">
        <f>IF(Rozvaha!D30,Rozvaha!C30/Rozvaha!D30-1," ")</f>
        <v xml:space="preserve"> </v>
      </c>
      <c r="D30" s="439" t="str">
        <f>IF(Rozvaha!E30,Rozvaha!D30/Rozvaha!E30-1," ")</f>
        <v xml:space="preserve"> </v>
      </c>
      <c r="E30" s="439" t="str">
        <f>IF(Rozvaha!F30,Rozvaha!E30/Rozvaha!F30-1," ")</f>
        <v xml:space="preserve"> </v>
      </c>
      <c r="F30" s="581" t="str">
        <f>IF(Rozvaha!G30,Rozvaha!F30/Rozvaha!G30-1," ")</f>
        <v xml:space="preserve"> </v>
      </c>
      <c r="G30" s="447">
        <f>Rozvaha!C30-Rozvaha!D30</f>
        <v>0</v>
      </c>
      <c r="H30" s="447">
        <f>Rozvaha!D30-Rozvaha!E30</f>
        <v>0</v>
      </c>
      <c r="I30" s="447">
        <f>Rozvaha!E30-Rozvaha!F30</f>
        <v>0</v>
      </c>
      <c r="J30" s="452">
        <f>Rozvaha!F30-Rozvaha!G30</f>
        <v>0</v>
      </c>
    </row>
    <row r="31" spans="1:10" outlineLevel="2">
      <c r="A31" s="186"/>
      <c r="B31" s="102" t="s">
        <v>217</v>
      </c>
      <c r="C31" s="219" t="str">
        <f>IF(Rozvaha!D31,Rozvaha!C31/Rozvaha!D31-1," ")</f>
        <v xml:space="preserve"> </v>
      </c>
      <c r="D31" s="439" t="str">
        <f>IF(Rozvaha!E31,Rozvaha!D31/Rozvaha!E31-1," ")</f>
        <v xml:space="preserve"> </v>
      </c>
      <c r="E31" s="439" t="str">
        <f>IF(Rozvaha!F31,Rozvaha!E31/Rozvaha!F31-1," ")</f>
        <v xml:space="preserve"> </v>
      </c>
      <c r="F31" s="581" t="str">
        <f>IF(Rozvaha!G31,Rozvaha!F31/Rozvaha!G31-1," ")</f>
        <v xml:space="preserve"> </v>
      </c>
      <c r="G31" s="447">
        <f>Rozvaha!C31-Rozvaha!D31</f>
        <v>0</v>
      </c>
      <c r="H31" s="447">
        <f>Rozvaha!D31-Rozvaha!E31</f>
        <v>0</v>
      </c>
      <c r="I31" s="447">
        <f>Rozvaha!E31-Rozvaha!F31</f>
        <v>0</v>
      </c>
      <c r="J31" s="452">
        <f>Rozvaha!F31-Rozvaha!G31</f>
        <v>0</v>
      </c>
    </row>
    <row r="32" spans="1:10" outlineLevel="2">
      <c r="A32" s="186" t="s">
        <v>206</v>
      </c>
      <c r="B32" s="102" t="s">
        <v>218</v>
      </c>
      <c r="C32" s="219" t="str">
        <f>IF(Rozvaha!D32,Rozvaha!C32/Rozvaha!D32-1," ")</f>
        <v xml:space="preserve"> </v>
      </c>
      <c r="D32" s="439" t="str">
        <f>IF(Rozvaha!E32,Rozvaha!D32/Rozvaha!E32-1," ")</f>
        <v xml:space="preserve"> </v>
      </c>
      <c r="E32" s="439" t="str">
        <f>IF(Rozvaha!F32,Rozvaha!E32/Rozvaha!F32-1," ")</f>
        <v xml:space="preserve"> </v>
      </c>
      <c r="F32" s="581" t="str">
        <f>IF(Rozvaha!G32,Rozvaha!F32/Rozvaha!G32-1," ")</f>
        <v xml:space="preserve"> </v>
      </c>
      <c r="G32" s="447">
        <f>Rozvaha!C32-Rozvaha!D32</f>
        <v>0</v>
      </c>
      <c r="H32" s="447">
        <f>Rozvaha!D32-Rozvaha!E32</f>
        <v>0</v>
      </c>
      <c r="I32" s="447">
        <f>Rozvaha!E32-Rozvaha!F32</f>
        <v>0</v>
      </c>
      <c r="J32" s="452">
        <f>Rozvaha!F32-Rozvaha!G32</f>
        <v>0</v>
      </c>
    </row>
    <row r="33" spans="1:10" outlineLevel="2">
      <c r="A33" s="186" t="s">
        <v>207</v>
      </c>
      <c r="B33" s="102" t="s">
        <v>219</v>
      </c>
      <c r="C33" s="219" t="str">
        <f>IF(Rozvaha!D33,Rozvaha!C33/Rozvaha!D33-1," ")</f>
        <v xml:space="preserve"> </v>
      </c>
      <c r="D33" s="439" t="str">
        <f>IF(Rozvaha!E33,Rozvaha!D33/Rozvaha!E33-1," ")</f>
        <v xml:space="preserve"> </v>
      </c>
      <c r="E33" s="439" t="str">
        <f>IF(Rozvaha!F33,Rozvaha!E33/Rozvaha!F33-1," ")</f>
        <v xml:space="preserve"> </v>
      </c>
      <c r="F33" s="581" t="str">
        <f>IF(Rozvaha!G33,Rozvaha!F33/Rozvaha!G33-1," ")</f>
        <v xml:space="preserve"> </v>
      </c>
      <c r="G33" s="447">
        <f>Rozvaha!C33-Rozvaha!D33</f>
        <v>0</v>
      </c>
      <c r="H33" s="447">
        <f>Rozvaha!D33-Rozvaha!E33</f>
        <v>0</v>
      </c>
      <c r="I33" s="447">
        <f>Rozvaha!E33-Rozvaha!F33</f>
        <v>0</v>
      </c>
      <c r="J33" s="452">
        <f>Rozvaha!F33-Rozvaha!G33</f>
        <v>0</v>
      </c>
    </row>
    <row r="34" spans="1:10" outlineLevel="2">
      <c r="A34" s="186" t="s">
        <v>208</v>
      </c>
      <c r="B34" s="102" t="s">
        <v>220</v>
      </c>
      <c r="C34" s="219" t="str">
        <f>IF(Rozvaha!D34,Rozvaha!C34/Rozvaha!D34-1," ")</f>
        <v xml:space="preserve"> </v>
      </c>
      <c r="D34" s="439" t="str">
        <f>IF(Rozvaha!E34,Rozvaha!D34/Rozvaha!E34-1," ")</f>
        <v xml:space="preserve"> </v>
      </c>
      <c r="E34" s="439" t="str">
        <f>IF(Rozvaha!F34,Rozvaha!E34/Rozvaha!F34-1," ")</f>
        <v xml:space="preserve"> </v>
      </c>
      <c r="F34" s="581" t="str">
        <f>IF(Rozvaha!G34,Rozvaha!F34/Rozvaha!G34-1," ")</f>
        <v xml:space="preserve"> </v>
      </c>
      <c r="G34" s="447">
        <f>Rozvaha!C34-Rozvaha!D34</f>
        <v>0</v>
      </c>
      <c r="H34" s="447">
        <f>Rozvaha!D34-Rozvaha!E34</f>
        <v>0</v>
      </c>
      <c r="I34" s="447">
        <f>Rozvaha!E34-Rozvaha!F34</f>
        <v>0</v>
      </c>
      <c r="J34" s="452">
        <f>Rozvaha!F34-Rozvaha!G34</f>
        <v>0</v>
      </c>
    </row>
    <row r="35" spans="1:10">
      <c r="A35" s="70" t="s">
        <v>155</v>
      </c>
      <c r="B35" s="100" t="s">
        <v>37</v>
      </c>
      <c r="C35" s="217">
        <f>IF(Rozvaha!D35,Rozvaha!C35/Rozvaha!D35-1," ")</f>
        <v>0.21839080459770122</v>
      </c>
      <c r="D35" s="440">
        <f>IF(Rozvaha!E35,Rozvaha!D35/Rozvaha!E35-1," ")</f>
        <v>1.2990264255910988</v>
      </c>
      <c r="E35" s="437">
        <f>IF(Rozvaha!F35,Rozvaha!E35/Rozvaha!F35-1," ")</f>
        <v>-0.14097968936678618</v>
      </c>
      <c r="F35" s="579">
        <f>IF(Rozvaha!G35,Rozvaha!F35/Rozvaha!G35-1," ")</f>
        <v>5.9493670886076044E-2</v>
      </c>
      <c r="G35" s="445">
        <f>Rozvaha!C35-Rozvaha!D35</f>
        <v>361</v>
      </c>
      <c r="H35" s="445">
        <f>Rozvaha!D35-Rozvaha!E35</f>
        <v>934</v>
      </c>
      <c r="I35" s="445">
        <f>Rozvaha!E35-Rozvaha!F35</f>
        <v>-118</v>
      </c>
      <c r="J35" s="450">
        <f>Rozvaha!F35-Rozvaha!G35</f>
        <v>47</v>
      </c>
    </row>
    <row r="36" spans="1:10" outlineLevel="1">
      <c r="A36" s="150" t="s">
        <v>38</v>
      </c>
      <c r="B36" s="101" t="s">
        <v>39</v>
      </c>
      <c r="C36" s="218" t="str">
        <f>IF(Rozvaha!D36,Rozvaha!C36/Rozvaha!D36-1," ")</f>
        <v xml:space="preserve"> </v>
      </c>
      <c r="D36" s="438" t="str">
        <f>IF(Rozvaha!E36,Rozvaha!D36/Rozvaha!E36-1," ")</f>
        <v xml:space="preserve"> </v>
      </c>
      <c r="E36" s="438" t="str">
        <f>IF(Rozvaha!F36,Rozvaha!E36/Rozvaha!F36-1," ")</f>
        <v xml:space="preserve"> </v>
      </c>
      <c r="F36" s="580" t="str">
        <f>IF(Rozvaha!G36,Rozvaha!F36/Rozvaha!G36-1," ")</f>
        <v xml:space="preserve"> </v>
      </c>
      <c r="G36" s="446">
        <f>Rozvaha!C36-Rozvaha!D36</f>
        <v>0</v>
      </c>
      <c r="H36" s="446">
        <f>Rozvaha!D36-Rozvaha!E36</f>
        <v>0</v>
      </c>
      <c r="I36" s="446">
        <f>Rozvaha!E36-Rozvaha!F36</f>
        <v>0</v>
      </c>
      <c r="J36" s="451">
        <f>Rozvaha!F36-Rozvaha!G36</f>
        <v>0</v>
      </c>
    </row>
    <row r="37" spans="1:10" outlineLevel="2">
      <c r="A37" s="185" t="s">
        <v>178</v>
      </c>
      <c r="B37" s="102" t="s">
        <v>40</v>
      </c>
      <c r="C37" s="219" t="str">
        <f>IF(Rozvaha!D37,Rozvaha!C37/Rozvaha!D37-1," ")</f>
        <v xml:space="preserve"> </v>
      </c>
      <c r="D37" s="439" t="str">
        <f>IF(Rozvaha!E37,Rozvaha!D37/Rozvaha!E37-1," ")</f>
        <v xml:space="preserve"> </v>
      </c>
      <c r="E37" s="439" t="str">
        <f>IF(Rozvaha!F37,Rozvaha!E37/Rozvaha!F37-1," ")</f>
        <v xml:space="preserve"> </v>
      </c>
      <c r="F37" s="581" t="str">
        <f>IF(Rozvaha!G37,Rozvaha!F37/Rozvaha!G37-1," ")</f>
        <v xml:space="preserve"> </v>
      </c>
      <c r="G37" s="447">
        <f>Rozvaha!C37-Rozvaha!D37</f>
        <v>0</v>
      </c>
      <c r="H37" s="447">
        <f>Rozvaha!D37-Rozvaha!E37</f>
        <v>0</v>
      </c>
      <c r="I37" s="447">
        <f>Rozvaha!E37-Rozvaha!F37</f>
        <v>0</v>
      </c>
      <c r="J37" s="452">
        <f>Rozvaha!F37-Rozvaha!G37</f>
        <v>0</v>
      </c>
    </row>
    <row r="38" spans="1:10" outlineLevel="2">
      <c r="A38" s="185" t="s">
        <v>179</v>
      </c>
      <c r="B38" s="102" t="s">
        <v>41</v>
      </c>
      <c r="C38" s="219" t="str">
        <f>IF(Rozvaha!D38,Rozvaha!C38/Rozvaha!D38-1," ")</f>
        <v xml:space="preserve"> </v>
      </c>
      <c r="D38" s="439" t="str">
        <f>IF(Rozvaha!E38,Rozvaha!D38/Rozvaha!E38-1," ")</f>
        <v xml:space="preserve"> </v>
      </c>
      <c r="E38" s="439" t="str">
        <f>IF(Rozvaha!F38,Rozvaha!E38/Rozvaha!F38-1," ")</f>
        <v xml:space="preserve"> </v>
      </c>
      <c r="F38" s="581" t="str">
        <f>IF(Rozvaha!G38,Rozvaha!F38/Rozvaha!G38-1," ")</f>
        <v xml:space="preserve"> </v>
      </c>
      <c r="G38" s="447">
        <f>Rozvaha!C38-Rozvaha!D38</f>
        <v>0</v>
      </c>
      <c r="H38" s="447">
        <f>Rozvaha!D38-Rozvaha!E38</f>
        <v>0</v>
      </c>
      <c r="I38" s="447">
        <f>Rozvaha!E38-Rozvaha!F38</f>
        <v>0</v>
      </c>
      <c r="J38" s="452">
        <f>Rozvaha!F38-Rozvaha!G38</f>
        <v>0</v>
      </c>
    </row>
    <row r="39" spans="1:10" outlineLevel="2">
      <c r="A39" s="185" t="s">
        <v>180</v>
      </c>
      <c r="B39" s="102" t="s">
        <v>42</v>
      </c>
      <c r="C39" s="219" t="str">
        <f>IF(Rozvaha!D39,Rozvaha!C39/Rozvaha!D39-1," ")</f>
        <v xml:space="preserve"> </v>
      </c>
      <c r="D39" s="439" t="str">
        <f>IF(Rozvaha!E39,Rozvaha!D39/Rozvaha!E39-1," ")</f>
        <v xml:space="preserve"> </v>
      </c>
      <c r="E39" s="439" t="str">
        <f>IF(Rozvaha!F39,Rozvaha!E39/Rozvaha!F39-1," ")</f>
        <v xml:space="preserve"> </v>
      </c>
      <c r="F39" s="581" t="str">
        <f>IF(Rozvaha!G39,Rozvaha!F39/Rozvaha!G39-1," ")</f>
        <v xml:space="preserve"> </v>
      </c>
      <c r="G39" s="447">
        <f>Rozvaha!C39-Rozvaha!D39</f>
        <v>0</v>
      </c>
      <c r="H39" s="447">
        <f>Rozvaha!D39-Rozvaha!E39</f>
        <v>0</v>
      </c>
      <c r="I39" s="447">
        <f>Rozvaha!E39-Rozvaha!F39</f>
        <v>0</v>
      </c>
      <c r="J39" s="452">
        <f>Rozvaha!F39-Rozvaha!G39</f>
        <v>0</v>
      </c>
    </row>
    <row r="40" spans="1:10" outlineLevel="2">
      <c r="A40" s="185" t="s">
        <v>181</v>
      </c>
      <c r="B40" s="102" t="s">
        <v>43</v>
      </c>
      <c r="C40" s="219" t="str">
        <f>IF(Rozvaha!D40,Rozvaha!C40/Rozvaha!D40-1," ")</f>
        <v xml:space="preserve"> </v>
      </c>
      <c r="D40" s="439" t="str">
        <f>IF(Rozvaha!E40,Rozvaha!D40/Rozvaha!E40-1," ")</f>
        <v xml:space="preserve"> </v>
      </c>
      <c r="E40" s="439" t="str">
        <f>IF(Rozvaha!F40,Rozvaha!E40/Rozvaha!F40-1," ")</f>
        <v xml:space="preserve"> </v>
      </c>
      <c r="F40" s="581" t="str">
        <f>IF(Rozvaha!G40,Rozvaha!F40/Rozvaha!G40-1," ")</f>
        <v xml:space="preserve"> </v>
      </c>
      <c r="G40" s="447">
        <f>Rozvaha!C40-Rozvaha!D40</f>
        <v>0</v>
      </c>
      <c r="H40" s="447">
        <f>Rozvaha!D40-Rozvaha!E40</f>
        <v>0</v>
      </c>
      <c r="I40" s="447">
        <f>Rozvaha!E40-Rozvaha!F40</f>
        <v>0</v>
      </c>
      <c r="J40" s="452">
        <f>Rozvaha!F40-Rozvaha!G40</f>
        <v>0</v>
      </c>
    </row>
    <row r="41" spans="1:10" outlineLevel="2">
      <c r="A41" s="185" t="s">
        <v>206</v>
      </c>
      <c r="B41" s="102" t="s">
        <v>44</v>
      </c>
      <c r="C41" s="219" t="str">
        <f>IF(Rozvaha!D41,Rozvaha!C41/Rozvaha!D41-1," ")</f>
        <v xml:space="preserve"> </v>
      </c>
      <c r="D41" s="439" t="str">
        <f>IF(Rozvaha!E41,Rozvaha!D41/Rozvaha!E41-1," ")</f>
        <v xml:space="preserve"> </v>
      </c>
      <c r="E41" s="439" t="str">
        <f>IF(Rozvaha!F41,Rozvaha!E41/Rozvaha!F41-1," ")</f>
        <v xml:space="preserve"> </v>
      </c>
      <c r="F41" s="581" t="str">
        <f>IF(Rozvaha!G41,Rozvaha!F41/Rozvaha!G41-1," ")</f>
        <v xml:space="preserve"> </v>
      </c>
      <c r="G41" s="447">
        <f>Rozvaha!C41-Rozvaha!D41</f>
        <v>0</v>
      </c>
      <c r="H41" s="447">
        <f>Rozvaha!D41-Rozvaha!E41</f>
        <v>0</v>
      </c>
      <c r="I41" s="447">
        <f>Rozvaha!E41-Rozvaha!F41</f>
        <v>0</v>
      </c>
      <c r="J41" s="452">
        <f>Rozvaha!F41-Rozvaha!G41</f>
        <v>0</v>
      </c>
    </row>
    <row r="42" spans="1:10" outlineLevel="2">
      <c r="A42" s="187" t="s">
        <v>207</v>
      </c>
      <c r="B42" s="102" t="s">
        <v>45</v>
      </c>
      <c r="C42" s="219" t="str">
        <f>IF(Rozvaha!D42,Rozvaha!C42/Rozvaha!D42-1," ")</f>
        <v xml:space="preserve"> </v>
      </c>
      <c r="D42" s="439" t="str">
        <f>IF(Rozvaha!E42,Rozvaha!D42/Rozvaha!E42-1," ")</f>
        <v xml:space="preserve"> </v>
      </c>
      <c r="E42" s="439" t="str">
        <f>IF(Rozvaha!F42,Rozvaha!E42/Rozvaha!F42-1," ")</f>
        <v xml:space="preserve"> </v>
      </c>
      <c r="F42" s="581" t="str">
        <f>IF(Rozvaha!G42,Rozvaha!F42/Rozvaha!G42-1," ")</f>
        <v xml:space="preserve"> </v>
      </c>
      <c r="G42" s="447">
        <f>Rozvaha!C42-Rozvaha!D42</f>
        <v>0</v>
      </c>
      <c r="H42" s="447">
        <f>Rozvaha!D42-Rozvaha!E42</f>
        <v>0</v>
      </c>
      <c r="I42" s="447">
        <f>Rozvaha!E42-Rozvaha!F42</f>
        <v>0</v>
      </c>
      <c r="J42" s="452">
        <f>Rozvaha!F42-Rozvaha!G42</f>
        <v>0</v>
      </c>
    </row>
    <row r="43" spans="1:10" outlineLevel="1">
      <c r="A43" s="150" t="s">
        <v>46</v>
      </c>
      <c r="B43" s="101" t="s">
        <v>47</v>
      </c>
      <c r="C43" s="218" t="str">
        <f>IF(Rozvaha!D43,Rozvaha!C43/Rozvaha!D43-1," ")</f>
        <v xml:space="preserve"> </v>
      </c>
      <c r="D43" s="438" t="str">
        <f>IF(Rozvaha!E43,Rozvaha!D43/Rozvaha!E43-1," ")</f>
        <v xml:space="preserve"> </v>
      </c>
      <c r="E43" s="438" t="str">
        <f>IF(Rozvaha!F43,Rozvaha!E43/Rozvaha!F43-1," ")</f>
        <v xml:space="preserve"> </v>
      </c>
      <c r="F43" s="580" t="str">
        <f>IF(Rozvaha!G43,Rozvaha!F43/Rozvaha!G43-1," ")</f>
        <v xml:space="preserve"> </v>
      </c>
      <c r="G43" s="446">
        <f>Rozvaha!C43-Rozvaha!D43</f>
        <v>0</v>
      </c>
      <c r="H43" s="446">
        <f>Rozvaha!D43-Rozvaha!E43</f>
        <v>0</v>
      </c>
      <c r="I43" s="446">
        <f>Rozvaha!E43-Rozvaha!F43</f>
        <v>0</v>
      </c>
      <c r="J43" s="451">
        <f>Rozvaha!F43-Rozvaha!G43</f>
        <v>0</v>
      </c>
    </row>
    <row r="44" spans="1:10" outlineLevel="2">
      <c r="A44" s="185" t="s">
        <v>178</v>
      </c>
      <c r="B44" s="102" t="s">
        <v>226</v>
      </c>
      <c r="C44" s="219" t="str">
        <f>IF(Rozvaha!D44,Rozvaha!C44/Rozvaha!D44-1," ")</f>
        <v xml:space="preserve"> </v>
      </c>
      <c r="D44" s="439" t="str">
        <f>IF(Rozvaha!E44,Rozvaha!D44/Rozvaha!E44-1," ")</f>
        <v xml:space="preserve"> </v>
      </c>
      <c r="E44" s="439" t="str">
        <f>IF(Rozvaha!F44,Rozvaha!E44/Rozvaha!F44-1," ")</f>
        <v xml:space="preserve"> </v>
      </c>
      <c r="F44" s="581" t="str">
        <f>IF(Rozvaha!G44,Rozvaha!F44/Rozvaha!G44-1," ")</f>
        <v xml:space="preserve"> </v>
      </c>
      <c r="G44" s="447">
        <f>Rozvaha!C44-Rozvaha!D44</f>
        <v>0</v>
      </c>
      <c r="H44" s="447">
        <f>Rozvaha!D44-Rozvaha!E44</f>
        <v>0</v>
      </c>
      <c r="I44" s="447">
        <f>Rozvaha!E44-Rozvaha!F44</f>
        <v>0</v>
      </c>
      <c r="J44" s="452">
        <f>Rozvaha!F44-Rozvaha!G44</f>
        <v>0</v>
      </c>
    </row>
    <row r="45" spans="1:10" outlineLevel="2">
      <c r="A45" s="185" t="s">
        <v>179</v>
      </c>
      <c r="B45" s="102" t="s">
        <v>221</v>
      </c>
      <c r="C45" s="219" t="str">
        <f>IF(Rozvaha!D45,Rozvaha!C45/Rozvaha!D45-1," ")</f>
        <v xml:space="preserve"> </v>
      </c>
      <c r="D45" s="439" t="str">
        <f>IF(Rozvaha!E45,Rozvaha!D45/Rozvaha!E45-1," ")</f>
        <v xml:space="preserve"> </v>
      </c>
      <c r="E45" s="439" t="str">
        <f>IF(Rozvaha!F45,Rozvaha!E45/Rozvaha!F45-1," ")</f>
        <v xml:space="preserve"> </v>
      </c>
      <c r="F45" s="581" t="str">
        <f>IF(Rozvaha!G45,Rozvaha!F45/Rozvaha!G45-1," ")</f>
        <v xml:space="preserve"> </v>
      </c>
      <c r="G45" s="447">
        <f>Rozvaha!C45-Rozvaha!D45</f>
        <v>0</v>
      </c>
      <c r="H45" s="447">
        <f>Rozvaha!D45-Rozvaha!E45</f>
        <v>0</v>
      </c>
      <c r="I45" s="447">
        <f>Rozvaha!E45-Rozvaha!F45</f>
        <v>0</v>
      </c>
      <c r="J45" s="452">
        <f>Rozvaha!F45-Rozvaha!G45</f>
        <v>0</v>
      </c>
    </row>
    <row r="46" spans="1:10" outlineLevel="2">
      <c r="A46" s="185" t="s">
        <v>180</v>
      </c>
      <c r="B46" s="102" t="s">
        <v>222</v>
      </c>
      <c r="C46" s="219" t="str">
        <f>IF(Rozvaha!D46,Rozvaha!C46/Rozvaha!D46-1," ")</f>
        <v xml:space="preserve"> </v>
      </c>
      <c r="D46" s="439" t="str">
        <f>IF(Rozvaha!E46,Rozvaha!D46/Rozvaha!E46-1," ")</f>
        <v xml:space="preserve"> </v>
      </c>
      <c r="E46" s="584" t="str">
        <f>IF(Rozvaha!F46,Rozvaha!E46/Rozvaha!F46-1," ")</f>
        <v xml:space="preserve"> </v>
      </c>
      <c r="F46" s="582" t="str">
        <f>IF(Rozvaha!G46,Rozvaha!F46/Rozvaha!G46-1," ")</f>
        <v xml:space="preserve"> </v>
      </c>
      <c r="G46" s="447">
        <f>Rozvaha!C46-Rozvaha!D46</f>
        <v>0</v>
      </c>
      <c r="H46" s="447">
        <f>Rozvaha!D46-Rozvaha!E46</f>
        <v>0</v>
      </c>
      <c r="I46" s="447">
        <f>Rozvaha!E46-Rozvaha!F46</f>
        <v>0</v>
      </c>
      <c r="J46" s="452">
        <f>Rozvaha!F46-Rozvaha!G46</f>
        <v>0</v>
      </c>
    </row>
    <row r="47" spans="1:10" outlineLevel="2">
      <c r="A47" s="185" t="s">
        <v>181</v>
      </c>
      <c r="B47" s="102" t="s">
        <v>275</v>
      </c>
      <c r="C47" s="219" t="str">
        <f>IF(Rozvaha!D47,Rozvaha!C47/Rozvaha!D47-1," ")</f>
        <v xml:space="preserve"> </v>
      </c>
      <c r="D47" s="439" t="str">
        <f>IF(Rozvaha!E47,Rozvaha!D47/Rozvaha!E47-1," ")</f>
        <v xml:space="preserve"> </v>
      </c>
      <c r="E47" s="439" t="str">
        <f>IF(Rozvaha!F47,Rozvaha!E47/Rozvaha!F47-1," ")</f>
        <v xml:space="preserve"> </v>
      </c>
      <c r="F47" s="581" t="str">
        <f>IF(Rozvaha!G47,Rozvaha!F47/Rozvaha!G47-1," ")</f>
        <v xml:space="preserve"> </v>
      </c>
      <c r="G47" s="447">
        <f>Rozvaha!C47-Rozvaha!D47</f>
        <v>0</v>
      </c>
      <c r="H47" s="447">
        <f>Rozvaha!D47-Rozvaha!E47</f>
        <v>0</v>
      </c>
      <c r="I47" s="447">
        <f>Rozvaha!E47-Rozvaha!F47</f>
        <v>0</v>
      </c>
      <c r="J47" s="452">
        <f>Rozvaha!F47-Rozvaha!G47</f>
        <v>0</v>
      </c>
    </row>
    <row r="48" spans="1:10" outlineLevel="2">
      <c r="A48" s="186" t="s">
        <v>206</v>
      </c>
      <c r="B48" s="102" t="s">
        <v>224</v>
      </c>
      <c r="C48" s="219" t="str">
        <f>IF(Rozvaha!D48,Rozvaha!C48/Rozvaha!D48-1," ")</f>
        <v xml:space="preserve"> </v>
      </c>
      <c r="D48" s="439" t="str">
        <f>IF(Rozvaha!E48,Rozvaha!D48/Rozvaha!E48-1," ")</f>
        <v xml:space="preserve"> </v>
      </c>
      <c r="E48" s="439" t="str">
        <f>IF(Rozvaha!F48,Rozvaha!E48/Rozvaha!F48-1," ")</f>
        <v xml:space="preserve"> </v>
      </c>
      <c r="F48" s="581" t="str">
        <f>IF(Rozvaha!G48,Rozvaha!F48/Rozvaha!G48-1," ")</f>
        <v xml:space="preserve"> </v>
      </c>
      <c r="G48" s="447">
        <f>Rozvaha!C48-Rozvaha!D48</f>
        <v>0</v>
      </c>
      <c r="H48" s="447">
        <f>Rozvaha!D48-Rozvaha!E48</f>
        <v>0</v>
      </c>
      <c r="I48" s="447">
        <f>Rozvaha!E48-Rozvaha!F48</f>
        <v>0</v>
      </c>
      <c r="J48" s="452">
        <f>Rozvaha!F48-Rozvaha!G48</f>
        <v>0</v>
      </c>
    </row>
    <row r="49" spans="1:10" outlineLevel="2">
      <c r="A49" s="185" t="s">
        <v>207</v>
      </c>
      <c r="B49" s="102" t="s">
        <v>48</v>
      </c>
      <c r="C49" s="219" t="str">
        <f>IF(Rozvaha!D49,Rozvaha!C49/Rozvaha!D49-1," ")</f>
        <v xml:space="preserve"> </v>
      </c>
      <c r="D49" s="439" t="str">
        <f>IF(Rozvaha!E49,Rozvaha!D49/Rozvaha!E49-1," ")</f>
        <v xml:space="preserve"> </v>
      </c>
      <c r="E49" s="439" t="str">
        <f>IF(Rozvaha!F49,Rozvaha!E49/Rozvaha!F49-1," ")</f>
        <v xml:space="preserve"> </v>
      </c>
      <c r="F49" s="581" t="str">
        <f>IF(Rozvaha!G49,Rozvaha!F49/Rozvaha!G49-1," ")</f>
        <v xml:space="preserve"> </v>
      </c>
      <c r="G49" s="447">
        <f>Rozvaha!C49-Rozvaha!D49</f>
        <v>0</v>
      </c>
      <c r="H49" s="447">
        <f>Rozvaha!D49-Rozvaha!E49</f>
        <v>0</v>
      </c>
      <c r="I49" s="447">
        <f>Rozvaha!E49-Rozvaha!F49</f>
        <v>0</v>
      </c>
      <c r="J49" s="452">
        <f>Rozvaha!F49-Rozvaha!G49</f>
        <v>0</v>
      </c>
    </row>
    <row r="50" spans="1:10" outlineLevel="2">
      <c r="A50" s="185" t="s">
        <v>208</v>
      </c>
      <c r="B50" s="102" t="s">
        <v>225</v>
      </c>
      <c r="C50" s="219" t="str">
        <f>IF(Rozvaha!D50,Rozvaha!C50/Rozvaha!D50-1," ")</f>
        <v xml:space="preserve"> </v>
      </c>
      <c r="D50" s="439" t="str">
        <f>IF(Rozvaha!E50,Rozvaha!D50/Rozvaha!E50-1," ")</f>
        <v xml:space="preserve"> </v>
      </c>
      <c r="E50" s="584" t="str">
        <f>IF(Rozvaha!F50,Rozvaha!E50/Rozvaha!F50-1," ")</f>
        <v xml:space="preserve"> </v>
      </c>
      <c r="F50" s="581" t="str">
        <f>IF(Rozvaha!G50,Rozvaha!F50/Rozvaha!G50-1," ")</f>
        <v xml:space="preserve"> </v>
      </c>
      <c r="G50" s="447">
        <f>Rozvaha!C50-Rozvaha!D50</f>
        <v>0</v>
      </c>
      <c r="H50" s="447">
        <f>Rozvaha!D50-Rozvaha!E50</f>
        <v>0</v>
      </c>
      <c r="I50" s="447">
        <f>Rozvaha!E50-Rozvaha!F50</f>
        <v>0</v>
      </c>
      <c r="J50" s="452">
        <f>Rozvaha!F50-Rozvaha!G50</f>
        <v>0</v>
      </c>
    </row>
    <row r="51" spans="1:10" outlineLevel="1">
      <c r="A51" s="150" t="s">
        <v>49</v>
      </c>
      <c r="B51" s="101" t="s">
        <v>50</v>
      </c>
      <c r="C51" s="218">
        <f>IF(Rozvaha!D51,Rozvaha!C51/Rozvaha!D51-1," ")</f>
        <v>0.2577639751552796</v>
      </c>
      <c r="D51" s="438">
        <f>IF(Rozvaha!E51,Rozvaha!D51/Rozvaha!E51-1," ")</f>
        <v>0.34728033472803355</v>
      </c>
      <c r="E51" s="438">
        <f>IF(Rozvaha!F51,Rozvaha!E51/Rozvaha!F51-1," ")</f>
        <v>-0.51024590163934425</v>
      </c>
      <c r="F51" s="580">
        <f>IF(Rozvaha!G51,Rozvaha!F51/Rozvaha!G51-1," ")</f>
        <v>0.33698630136986307</v>
      </c>
      <c r="G51" s="446">
        <f>Rozvaha!C51-Rozvaha!D51</f>
        <v>83</v>
      </c>
      <c r="H51" s="446">
        <f>Rozvaha!D51-Rozvaha!E51</f>
        <v>83</v>
      </c>
      <c r="I51" s="446">
        <f>Rozvaha!E51-Rozvaha!F51</f>
        <v>-249</v>
      </c>
      <c r="J51" s="451">
        <f>Rozvaha!F51-Rozvaha!G51</f>
        <v>123</v>
      </c>
    </row>
    <row r="52" spans="1:10" outlineLevel="2">
      <c r="A52" s="185" t="s">
        <v>178</v>
      </c>
      <c r="B52" s="102" t="s">
        <v>226</v>
      </c>
      <c r="C52" s="219">
        <f>IF(Rozvaha!D52,Rozvaha!C52/Rozvaha!D52-1," ")</f>
        <v>0.27303754266211611</v>
      </c>
      <c r="D52" s="439">
        <f>IF(Rozvaha!E52,Rozvaha!D52/Rozvaha!E52-1," ")</f>
        <v>0.5668449197860963</v>
      </c>
      <c r="E52" s="439">
        <f>IF(Rozvaha!F52,Rozvaha!E52/Rozvaha!F52-1," ")</f>
        <v>-0.59436008676789587</v>
      </c>
      <c r="F52" s="581">
        <f>IF(Rozvaha!G52,Rozvaha!F52/Rozvaha!G52-1," ")</f>
        <v>0.37202380952380953</v>
      </c>
      <c r="G52" s="447">
        <f>Rozvaha!C52-Rozvaha!D52</f>
        <v>80</v>
      </c>
      <c r="H52" s="447">
        <f>Rozvaha!D52-Rozvaha!E52</f>
        <v>106</v>
      </c>
      <c r="I52" s="447">
        <f>Rozvaha!E52-Rozvaha!F52</f>
        <v>-274</v>
      </c>
      <c r="J52" s="452">
        <f>Rozvaha!F52-Rozvaha!G52</f>
        <v>125</v>
      </c>
    </row>
    <row r="53" spans="1:10" outlineLevel="2">
      <c r="A53" s="185" t="s">
        <v>179</v>
      </c>
      <c r="B53" s="102" t="s">
        <v>221</v>
      </c>
      <c r="C53" s="219" t="str">
        <f>IF(Rozvaha!D53,Rozvaha!C53/Rozvaha!D53-1," ")</f>
        <v xml:space="preserve"> </v>
      </c>
      <c r="D53" s="439" t="str">
        <f>IF(Rozvaha!E53,Rozvaha!D53/Rozvaha!E53-1," ")</f>
        <v xml:space="preserve"> </v>
      </c>
      <c r="E53" s="439" t="str">
        <f>IF(Rozvaha!F53,Rozvaha!E53/Rozvaha!F53-1," ")</f>
        <v xml:space="preserve"> </v>
      </c>
      <c r="F53" s="581" t="str">
        <f>IF(Rozvaha!G53,Rozvaha!F53/Rozvaha!G53-1," ")</f>
        <v xml:space="preserve"> </v>
      </c>
      <c r="G53" s="447">
        <f>Rozvaha!C53-Rozvaha!D53</f>
        <v>0</v>
      </c>
      <c r="H53" s="447">
        <f>Rozvaha!D53-Rozvaha!E53</f>
        <v>0</v>
      </c>
      <c r="I53" s="447">
        <f>Rozvaha!E53-Rozvaha!F53</f>
        <v>0</v>
      </c>
      <c r="J53" s="452">
        <f>Rozvaha!F53-Rozvaha!G53</f>
        <v>0</v>
      </c>
    </row>
    <row r="54" spans="1:10" outlineLevel="2">
      <c r="A54" s="185" t="s">
        <v>180</v>
      </c>
      <c r="B54" s="102" t="s">
        <v>222</v>
      </c>
      <c r="C54" s="219" t="str">
        <f>IF(Rozvaha!D54,Rozvaha!C54/Rozvaha!D54-1," ")</f>
        <v xml:space="preserve"> </v>
      </c>
      <c r="D54" s="439" t="str">
        <f>IF(Rozvaha!E54,Rozvaha!D54/Rozvaha!E54-1," ")</f>
        <v xml:space="preserve"> </v>
      </c>
      <c r="E54" s="439" t="str">
        <f>IF(Rozvaha!F54,Rozvaha!E54/Rozvaha!F54-1," ")</f>
        <v xml:space="preserve"> </v>
      </c>
      <c r="F54" s="581" t="str">
        <f>IF(Rozvaha!G54,Rozvaha!F54/Rozvaha!G54-1," ")</f>
        <v xml:space="preserve"> </v>
      </c>
      <c r="G54" s="447">
        <f>Rozvaha!C54-Rozvaha!D54</f>
        <v>0</v>
      </c>
      <c r="H54" s="447">
        <f>Rozvaha!D54-Rozvaha!E54</f>
        <v>0</v>
      </c>
      <c r="I54" s="447">
        <f>Rozvaha!E54-Rozvaha!F54</f>
        <v>0</v>
      </c>
      <c r="J54" s="452">
        <f>Rozvaha!F54-Rozvaha!G54</f>
        <v>0</v>
      </c>
    </row>
    <row r="55" spans="1:10" outlineLevel="2">
      <c r="A55" s="185" t="s">
        <v>181</v>
      </c>
      <c r="B55" s="102" t="s">
        <v>275</v>
      </c>
      <c r="C55" s="219" t="str">
        <f>IF(Rozvaha!D55,Rozvaha!C55/Rozvaha!D55-1," ")</f>
        <v xml:space="preserve"> </v>
      </c>
      <c r="D55" s="439" t="str">
        <f>IF(Rozvaha!E55,Rozvaha!D55/Rozvaha!E55-1," ")</f>
        <v xml:space="preserve"> </v>
      </c>
      <c r="E55" s="439" t="str">
        <f>IF(Rozvaha!F55,Rozvaha!E55/Rozvaha!F55-1," ")</f>
        <v xml:space="preserve"> </v>
      </c>
      <c r="F55" s="581" t="str">
        <f>IF(Rozvaha!G55,Rozvaha!F55/Rozvaha!G55-1," ")</f>
        <v xml:space="preserve"> </v>
      </c>
      <c r="G55" s="447">
        <f>Rozvaha!C55-Rozvaha!D55</f>
        <v>0</v>
      </c>
      <c r="H55" s="447">
        <f>Rozvaha!D55-Rozvaha!E55</f>
        <v>0</v>
      </c>
      <c r="I55" s="447">
        <f>Rozvaha!E55-Rozvaha!F55</f>
        <v>0</v>
      </c>
      <c r="J55" s="452">
        <f>Rozvaha!F55-Rozvaha!G55</f>
        <v>0</v>
      </c>
    </row>
    <row r="56" spans="1:10" outlineLevel="2">
      <c r="A56" s="186" t="s">
        <v>206</v>
      </c>
      <c r="B56" s="102" t="s">
        <v>227</v>
      </c>
      <c r="C56" s="219" t="str">
        <f>IF(Rozvaha!D56,Rozvaha!C56/Rozvaha!D56-1," ")</f>
        <v xml:space="preserve"> </v>
      </c>
      <c r="D56" s="439" t="str">
        <f>IF(Rozvaha!E56,Rozvaha!D56/Rozvaha!E56-1," ")</f>
        <v xml:space="preserve"> </v>
      </c>
      <c r="E56" s="439" t="str">
        <f>IF(Rozvaha!F56,Rozvaha!E56/Rozvaha!F56-1," ")</f>
        <v xml:space="preserve"> </v>
      </c>
      <c r="F56" s="581" t="str">
        <f>IF(Rozvaha!G56,Rozvaha!F56/Rozvaha!G56-1," ")</f>
        <v xml:space="preserve"> </v>
      </c>
      <c r="G56" s="447">
        <f>Rozvaha!C56-Rozvaha!D56</f>
        <v>0</v>
      </c>
      <c r="H56" s="447">
        <f>Rozvaha!D56-Rozvaha!E56</f>
        <v>0</v>
      </c>
      <c r="I56" s="447">
        <f>Rozvaha!E56-Rozvaha!F56</f>
        <v>0</v>
      </c>
      <c r="J56" s="452">
        <f>Rozvaha!F56-Rozvaha!G56</f>
        <v>0</v>
      </c>
    </row>
    <row r="57" spans="1:10" outlineLevel="2">
      <c r="A57" s="185" t="s">
        <v>207</v>
      </c>
      <c r="B57" s="102" t="s">
        <v>51</v>
      </c>
      <c r="C57" s="219">
        <f>IF(Rozvaha!D57,Rozvaha!C57/Rozvaha!D57-1," ")</f>
        <v>-1</v>
      </c>
      <c r="D57" s="439">
        <f>IF(Rozvaha!E57,Rozvaha!D57/Rozvaha!E57-1," ")</f>
        <v>0</v>
      </c>
      <c r="E57" s="439" t="str">
        <f>IF(Rozvaha!F57,Rozvaha!E57/Rozvaha!F57-1," ")</f>
        <v xml:space="preserve"> </v>
      </c>
      <c r="F57" s="581">
        <f>IF(Rozvaha!G57,Rozvaha!F57/Rozvaha!G57-1," ")</f>
        <v>-1</v>
      </c>
      <c r="G57" s="447">
        <f>Rozvaha!C57-Rozvaha!D57</f>
        <v>-1</v>
      </c>
      <c r="H57" s="447">
        <f>Rozvaha!D57-Rozvaha!E57</f>
        <v>0</v>
      </c>
      <c r="I57" s="447">
        <f>Rozvaha!E57-Rozvaha!F57</f>
        <v>1</v>
      </c>
      <c r="J57" s="452">
        <f>Rozvaha!F57-Rozvaha!G57</f>
        <v>-4</v>
      </c>
    </row>
    <row r="58" spans="1:10" outlineLevel="2">
      <c r="A58" s="185" t="s">
        <v>208</v>
      </c>
      <c r="B58" s="102" t="s">
        <v>228</v>
      </c>
      <c r="C58" s="219">
        <f>IF(Rozvaha!D58,Rozvaha!C58/Rozvaha!D58-1," ")</f>
        <v>0.14285714285714279</v>
      </c>
      <c r="D58" s="439">
        <f>IF(Rozvaha!E58,Rozvaha!D58/Rozvaha!E58-1," ")</f>
        <v>-0.4509803921568627</v>
      </c>
      <c r="E58" s="439">
        <f>IF(Rozvaha!F58,Rozvaha!E58/Rozvaha!F58-1," ")</f>
        <v>0.88888888888888884</v>
      </c>
      <c r="F58" s="581">
        <f>IF(Rozvaha!G58,Rozvaha!F58/Rozvaha!G58-1," ")</f>
        <v>8.0000000000000071E-2</v>
      </c>
      <c r="G58" s="447">
        <f>Rozvaha!C58-Rozvaha!D58</f>
        <v>4</v>
      </c>
      <c r="H58" s="447">
        <f>Rozvaha!D58-Rozvaha!E58</f>
        <v>-23</v>
      </c>
      <c r="I58" s="447">
        <f>Rozvaha!E58-Rozvaha!F58</f>
        <v>24</v>
      </c>
      <c r="J58" s="452">
        <f>Rozvaha!F58-Rozvaha!G58</f>
        <v>2</v>
      </c>
    </row>
    <row r="59" spans="1:10" outlineLevel="2">
      <c r="A59" s="185" t="s">
        <v>209</v>
      </c>
      <c r="B59" s="102" t="s">
        <v>224</v>
      </c>
      <c r="C59" s="219" t="str">
        <f>IF(Rozvaha!D59,Rozvaha!C59/Rozvaha!D59-1," ")</f>
        <v xml:space="preserve"> </v>
      </c>
      <c r="D59" s="439" t="str">
        <f>IF(Rozvaha!E59,Rozvaha!D59/Rozvaha!E59-1," ")</f>
        <v xml:space="preserve"> </v>
      </c>
      <c r="E59" s="439" t="str">
        <f>IF(Rozvaha!F59,Rozvaha!E59/Rozvaha!F59-1," ")</f>
        <v xml:space="preserve"> </v>
      </c>
      <c r="F59" s="581" t="str">
        <f>IF(Rozvaha!G59,Rozvaha!F59/Rozvaha!G59-1," ")</f>
        <v xml:space="preserve"> </v>
      </c>
      <c r="G59" s="447">
        <f>Rozvaha!C59-Rozvaha!D59</f>
        <v>0</v>
      </c>
      <c r="H59" s="447">
        <f>Rozvaha!D59-Rozvaha!E59</f>
        <v>0</v>
      </c>
      <c r="I59" s="447">
        <f>Rozvaha!E59-Rozvaha!F59</f>
        <v>0</v>
      </c>
      <c r="J59" s="452">
        <f>Rozvaha!F59-Rozvaha!G59</f>
        <v>0</v>
      </c>
    </row>
    <row r="60" spans="1:10" outlineLevel="2">
      <c r="A60" s="186" t="s">
        <v>229</v>
      </c>
      <c r="B60" s="102" t="s">
        <v>48</v>
      </c>
      <c r="C60" s="219" t="str">
        <f>IF(Rozvaha!D60,Rozvaha!C60/Rozvaha!D60-1," ")</f>
        <v xml:space="preserve"> </v>
      </c>
      <c r="D60" s="439" t="str">
        <f>IF(Rozvaha!E60,Rozvaha!D60/Rozvaha!E60-1," ")</f>
        <v xml:space="preserve"> </v>
      </c>
      <c r="E60" s="439" t="str">
        <f>IF(Rozvaha!F60,Rozvaha!E60/Rozvaha!F60-1," ")</f>
        <v xml:space="preserve"> </v>
      </c>
      <c r="F60" s="581" t="str">
        <f>IF(Rozvaha!G60,Rozvaha!F60/Rozvaha!G60-1," ")</f>
        <v xml:space="preserve"> </v>
      </c>
      <c r="G60" s="447">
        <f>Rozvaha!C60-Rozvaha!D60</f>
        <v>0</v>
      </c>
      <c r="H60" s="447">
        <f>Rozvaha!D60-Rozvaha!E60</f>
        <v>0</v>
      </c>
      <c r="I60" s="447">
        <f>Rozvaha!E60-Rozvaha!F60</f>
        <v>0</v>
      </c>
      <c r="J60" s="452">
        <f>Rozvaha!F60-Rozvaha!G60</f>
        <v>0</v>
      </c>
    </row>
    <row r="61" spans="1:10" outlineLevel="1">
      <c r="A61" s="150" t="s">
        <v>52</v>
      </c>
      <c r="B61" s="101" t="s">
        <v>53</v>
      </c>
      <c r="C61" s="218">
        <f>IF(Rozvaha!D61,Rozvaha!C61/Rozvaha!D61-1," ")</f>
        <v>0.20886551465063863</v>
      </c>
      <c r="D61" s="438">
        <f>IF(Rozvaha!E61,Rozvaha!D61/Rozvaha!E61-1," ")</f>
        <v>1.7729166666666667</v>
      </c>
      <c r="E61" s="438">
        <f>IF(Rozvaha!F61,Rozvaha!E61/Rozvaha!F61-1," ")</f>
        <v>0.37535816618911166</v>
      </c>
      <c r="F61" s="580">
        <f>IF(Rozvaha!G61,Rozvaha!F61/Rozvaha!G61-1," ")</f>
        <v>-0.17882352941176471</v>
      </c>
      <c r="G61" s="446">
        <f>Rozvaha!C61-Rozvaha!D61</f>
        <v>278</v>
      </c>
      <c r="H61" s="446">
        <f>Rozvaha!D61-Rozvaha!E61</f>
        <v>851</v>
      </c>
      <c r="I61" s="446">
        <f>Rozvaha!E61-Rozvaha!F61</f>
        <v>131</v>
      </c>
      <c r="J61" s="451">
        <f>Rozvaha!F61-Rozvaha!G61</f>
        <v>-76</v>
      </c>
    </row>
    <row r="62" spans="1:10" outlineLevel="2">
      <c r="A62" s="185" t="s">
        <v>178</v>
      </c>
      <c r="B62" s="102" t="s">
        <v>54</v>
      </c>
      <c r="C62" s="219">
        <f>IF(Rozvaha!D62,Rozvaha!C62/Rozvaha!D62-1," ")</f>
        <v>-0.64864864864864868</v>
      </c>
      <c r="D62" s="439">
        <f>IF(Rozvaha!E62,Rozvaha!D62/Rozvaha!E62-1," ")</f>
        <v>0.48</v>
      </c>
      <c r="E62" s="439">
        <f>IF(Rozvaha!F62,Rozvaha!E62/Rozvaha!F62-1," ")</f>
        <v>-0.21875</v>
      </c>
      <c r="F62" s="581">
        <f>IF(Rozvaha!G62,Rozvaha!F62/Rozvaha!G62-1," ")</f>
        <v>9.6666666666666661</v>
      </c>
      <c r="G62" s="447">
        <f>Rozvaha!C62-Rozvaha!D62</f>
        <v>-48</v>
      </c>
      <c r="H62" s="447">
        <f>Rozvaha!D62-Rozvaha!E62</f>
        <v>24</v>
      </c>
      <c r="I62" s="447">
        <f>Rozvaha!E62-Rozvaha!F62</f>
        <v>-14</v>
      </c>
      <c r="J62" s="452">
        <f>Rozvaha!F62-Rozvaha!G62</f>
        <v>58</v>
      </c>
    </row>
    <row r="63" spans="1:10" outlineLevel="2">
      <c r="A63" s="185" t="s">
        <v>179</v>
      </c>
      <c r="B63" s="102" t="s">
        <v>55</v>
      </c>
      <c r="C63" s="219">
        <f>IF(Rozvaha!D63,Rozvaha!C63/Rozvaha!D63-1," ")</f>
        <v>0.2593476531424026</v>
      </c>
      <c r="D63" s="439">
        <f>IF(Rozvaha!E63,Rozvaha!D63/Rozvaha!E63-1," ")</f>
        <v>1.9232558139534883</v>
      </c>
      <c r="E63" s="439">
        <f>IF(Rozvaha!F63,Rozvaha!E63/Rozvaha!F63-1," ")</f>
        <v>0.50877192982456143</v>
      </c>
      <c r="F63" s="581">
        <f>IF(Rozvaha!G63,Rozvaha!F63/Rozvaha!G63-1," ")</f>
        <v>-0.31980906921241048</v>
      </c>
      <c r="G63" s="447">
        <f>Rozvaha!C63-Rozvaha!D63</f>
        <v>326</v>
      </c>
      <c r="H63" s="447">
        <f>Rozvaha!D63-Rozvaha!E63</f>
        <v>827</v>
      </c>
      <c r="I63" s="447">
        <f>Rozvaha!E63-Rozvaha!F63</f>
        <v>145</v>
      </c>
      <c r="J63" s="452">
        <f>Rozvaha!F63-Rozvaha!G63</f>
        <v>-134</v>
      </c>
    </row>
    <row r="64" spans="1:10" outlineLevel="2">
      <c r="A64" s="186" t="s">
        <v>180</v>
      </c>
      <c r="B64" s="102" t="s">
        <v>56</v>
      </c>
      <c r="C64" s="219" t="str">
        <f>IF(Rozvaha!D64,Rozvaha!C64/Rozvaha!D64-1," ")</f>
        <v xml:space="preserve"> </v>
      </c>
      <c r="D64" s="439" t="str">
        <f>IF(Rozvaha!E64,Rozvaha!D64/Rozvaha!E64-1," ")</f>
        <v xml:space="preserve"> </v>
      </c>
      <c r="E64" s="439" t="str">
        <f>IF(Rozvaha!F64,Rozvaha!E64/Rozvaha!F64-1," ")</f>
        <v xml:space="preserve"> </v>
      </c>
      <c r="F64" s="581" t="str">
        <f>IF(Rozvaha!G64,Rozvaha!F64/Rozvaha!G64-1," ")</f>
        <v xml:space="preserve"> </v>
      </c>
      <c r="G64" s="447">
        <f>Rozvaha!C64-Rozvaha!D64</f>
        <v>0</v>
      </c>
      <c r="H64" s="447">
        <f>Rozvaha!D64-Rozvaha!E64</f>
        <v>0</v>
      </c>
      <c r="I64" s="447">
        <f>Rozvaha!E64-Rozvaha!F64</f>
        <v>0</v>
      </c>
      <c r="J64" s="452">
        <f>Rozvaha!F64-Rozvaha!G64</f>
        <v>0</v>
      </c>
    </row>
    <row r="65" spans="1:10" outlineLevel="2">
      <c r="A65" s="186" t="s">
        <v>181</v>
      </c>
      <c r="B65" s="102" t="s">
        <v>230</v>
      </c>
      <c r="C65" s="219" t="str">
        <f>IF(Rozvaha!D65,Rozvaha!C65/Rozvaha!D65-1," ")</f>
        <v xml:space="preserve"> </v>
      </c>
      <c r="D65" s="439" t="str">
        <f>IF(Rozvaha!E65,Rozvaha!D65/Rozvaha!E65-1," ")</f>
        <v xml:space="preserve"> </v>
      </c>
      <c r="E65" s="439" t="str">
        <f>IF(Rozvaha!F65,Rozvaha!E65/Rozvaha!F65-1," ")</f>
        <v xml:space="preserve"> </v>
      </c>
      <c r="F65" s="581" t="str">
        <f>IF(Rozvaha!G65,Rozvaha!F65/Rozvaha!G65-1," ")</f>
        <v xml:space="preserve"> </v>
      </c>
      <c r="G65" s="447">
        <f>Rozvaha!C65-Rozvaha!D65</f>
        <v>0</v>
      </c>
      <c r="H65" s="447">
        <f>Rozvaha!D65-Rozvaha!E65</f>
        <v>0</v>
      </c>
      <c r="I65" s="447">
        <f>Rozvaha!E65-Rozvaha!F65</f>
        <v>0</v>
      </c>
      <c r="J65" s="452">
        <f>Rozvaha!F65-Rozvaha!G65</f>
        <v>0</v>
      </c>
    </row>
    <row r="66" spans="1:10">
      <c r="A66" s="70" t="s">
        <v>156</v>
      </c>
      <c r="B66" s="100" t="s">
        <v>57</v>
      </c>
      <c r="C66" s="217">
        <f>IF(Rozvaha!D66,Rozvaha!C66/Rozvaha!D66-1," ")</f>
        <v>0.19230769230769229</v>
      </c>
      <c r="D66" s="437">
        <f>IF(Rozvaha!E66,Rozvaha!D66/Rozvaha!E66-1," ")</f>
        <v>5.4054054054053946E-2</v>
      </c>
      <c r="E66" s="437">
        <f>IF(Rozvaha!F66,Rozvaha!E66/Rozvaha!F66-1," ")</f>
        <v>-8.6419753086419804E-2</v>
      </c>
      <c r="F66" s="579">
        <f>IF(Rozvaha!G66,Rozvaha!F66/Rozvaha!G66-1," ")</f>
        <v>-0.4375</v>
      </c>
      <c r="G66" s="445">
        <f>Rozvaha!C66-Rozvaha!D66</f>
        <v>15</v>
      </c>
      <c r="H66" s="445">
        <f>Rozvaha!D66-Rozvaha!E66</f>
        <v>4</v>
      </c>
      <c r="I66" s="445">
        <f>Rozvaha!E66-Rozvaha!F66</f>
        <v>-7</v>
      </c>
      <c r="J66" s="450">
        <f>Rozvaha!F66-Rozvaha!G66</f>
        <v>-63</v>
      </c>
    </row>
    <row r="67" spans="1:10" outlineLevel="1">
      <c r="A67" s="150" t="s">
        <v>58</v>
      </c>
      <c r="B67" s="101" t="s">
        <v>59</v>
      </c>
      <c r="C67" s="218">
        <f>IF(Rozvaha!D67,Rozvaha!C67/Rozvaha!D67-1," ")</f>
        <v>0.19230769230769229</v>
      </c>
      <c r="D67" s="438">
        <f>IF(Rozvaha!E67,Rozvaha!D67/Rozvaha!E67-1," ")</f>
        <v>5.4054054054053946E-2</v>
      </c>
      <c r="E67" s="438">
        <f>IF(Rozvaha!F67,Rozvaha!E67/Rozvaha!F67-1," ")</f>
        <v>-8.6419753086419804E-2</v>
      </c>
      <c r="F67" s="580">
        <f>IF(Rozvaha!G67,Rozvaha!F67/Rozvaha!G67-1," ")</f>
        <v>-0.4375</v>
      </c>
      <c r="G67" s="446">
        <f>Rozvaha!C67-Rozvaha!D67</f>
        <v>15</v>
      </c>
      <c r="H67" s="446">
        <f>Rozvaha!D67-Rozvaha!E67</f>
        <v>4</v>
      </c>
      <c r="I67" s="446">
        <f>Rozvaha!E67-Rozvaha!F67</f>
        <v>-7</v>
      </c>
      <c r="J67" s="451">
        <f>Rozvaha!F67-Rozvaha!G67</f>
        <v>-63</v>
      </c>
    </row>
    <row r="68" spans="1:10" outlineLevel="2">
      <c r="A68" s="185" t="s">
        <v>178</v>
      </c>
      <c r="B68" s="102" t="s">
        <v>60</v>
      </c>
      <c r="C68" s="219">
        <f>IF(Rozvaha!D68,Rozvaha!C68/Rozvaha!D68-1," ")</f>
        <v>0.19230769230769229</v>
      </c>
      <c r="D68" s="439">
        <f>IF(Rozvaha!E68,Rozvaha!D68/Rozvaha!E68-1," ")</f>
        <v>5.4054054054053946E-2</v>
      </c>
      <c r="E68" s="439">
        <f>IF(Rozvaha!F68,Rozvaha!E68/Rozvaha!F68-1," ")</f>
        <v>-8.6419753086419804E-2</v>
      </c>
      <c r="F68" s="581">
        <f>IF(Rozvaha!G68,Rozvaha!F68/Rozvaha!G68-1," ")</f>
        <v>-0.4375</v>
      </c>
      <c r="G68" s="447">
        <f>Rozvaha!C68-Rozvaha!D68</f>
        <v>15</v>
      </c>
      <c r="H68" s="447">
        <f>Rozvaha!D68-Rozvaha!E68</f>
        <v>4</v>
      </c>
      <c r="I68" s="447">
        <f>Rozvaha!E68-Rozvaha!F68</f>
        <v>-7</v>
      </c>
      <c r="J68" s="452">
        <f>Rozvaha!F68-Rozvaha!G68</f>
        <v>-63</v>
      </c>
    </row>
    <row r="69" spans="1:10" outlineLevel="2">
      <c r="A69" s="185" t="s">
        <v>179</v>
      </c>
      <c r="B69" s="103" t="s">
        <v>231</v>
      </c>
      <c r="C69" s="219" t="str">
        <f>IF(Rozvaha!D69,Rozvaha!C69/Rozvaha!D69-1," ")</f>
        <v xml:space="preserve"> </v>
      </c>
      <c r="D69" s="439" t="str">
        <f>IF(Rozvaha!E69,Rozvaha!D69/Rozvaha!E69-1," ")</f>
        <v xml:space="preserve"> </v>
      </c>
      <c r="E69" s="439" t="str">
        <f>IF(Rozvaha!F69,Rozvaha!E69/Rozvaha!F69-1," ")</f>
        <v xml:space="preserve"> </v>
      </c>
      <c r="F69" s="581" t="str">
        <f>IF(Rozvaha!G69,Rozvaha!F69/Rozvaha!G69-1," ")</f>
        <v xml:space="preserve"> </v>
      </c>
      <c r="G69" s="447">
        <f>Rozvaha!C69-Rozvaha!D69</f>
        <v>0</v>
      </c>
      <c r="H69" s="447">
        <f>Rozvaha!D69-Rozvaha!E69</f>
        <v>0</v>
      </c>
      <c r="I69" s="447">
        <f>Rozvaha!E69-Rozvaha!F69</f>
        <v>0</v>
      </c>
      <c r="J69" s="452">
        <f>Rozvaha!F69-Rozvaha!G69</f>
        <v>0</v>
      </c>
    </row>
    <row r="70" spans="1:10" ht="12.75" outlineLevel="2" thickBot="1">
      <c r="A70" s="188" t="s">
        <v>180</v>
      </c>
      <c r="B70" s="215" t="s">
        <v>61</v>
      </c>
      <c r="C70" s="220" t="str">
        <f>IF(Rozvaha!D70,Rozvaha!C70/Rozvaha!D70-1," ")</f>
        <v xml:space="preserve"> </v>
      </c>
      <c r="D70" s="441" t="str">
        <f>IF(Rozvaha!E70,Rozvaha!D70/Rozvaha!E70-1," ")</f>
        <v xml:space="preserve"> </v>
      </c>
      <c r="E70" s="441" t="str">
        <f>IF(Rozvaha!F70,Rozvaha!E70/Rozvaha!F70-1," ")</f>
        <v xml:space="preserve"> </v>
      </c>
      <c r="F70" s="585" t="str">
        <f>IF(Rozvaha!G70,Rozvaha!F70/Rozvaha!G70-1," ")</f>
        <v xml:space="preserve"> </v>
      </c>
      <c r="G70" s="448">
        <f>Rozvaha!C70-Rozvaha!D70</f>
        <v>0</v>
      </c>
      <c r="H70" s="448">
        <f>Rozvaha!D70-Rozvaha!E70</f>
        <v>0</v>
      </c>
      <c r="I70" s="448">
        <f>Rozvaha!E70-Rozvaha!F70</f>
        <v>0</v>
      </c>
      <c r="J70" s="453">
        <f>Rozvaha!F70-Rozvaha!G70</f>
        <v>0</v>
      </c>
    </row>
    <row r="71" spans="1:10" ht="13.5" customHeight="1" thickBot="1">
      <c r="A71" s="189"/>
      <c r="B71" s="190"/>
      <c r="C71" s="191"/>
      <c r="D71" s="191"/>
      <c r="E71" s="190"/>
      <c r="F71" s="190"/>
      <c r="G71" s="191"/>
      <c r="H71" s="191"/>
      <c r="I71" s="191"/>
      <c r="J71" s="191"/>
    </row>
    <row r="72" spans="1:10" ht="13.5" customHeight="1" thickBot="1">
      <c r="A72" s="633" t="str">
        <f>A3</f>
        <v>ARES CZ s.r.o.</v>
      </c>
      <c r="B72" s="643"/>
      <c r="C72" s="139" t="str">
        <f>C3</f>
        <v>2017/2016</v>
      </c>
      <c r="D72" s="90" t="str">
        <f>D3</f>
        <v>2016/2015</v>
      </c>
      <c r="E72" s="586" t="s">
        <v>299</v>
      </c>
      <c r="F72" s="454" t="s">
        <v>304</v>
      </c>
      <c r="G72" s="587" t="str">
        <f>G3</f>
        <v>2017/2016</v>
      </c>
      <c r="H72" s="589" t="str">
        <f t="shared" ref="H72:J72" si="1">H3</f>
        <v>2016/2015</v>
      </c>
      <c r="I72" s="590" t="str">
        <f t="shared" si="1"/>
        <v>2015/2014</v>
      </c>
      <c r="J72" s="588" t="str">
        <f t="shared" si="1"/>
        <v>2014/2013</v>
      </c>
    </row>
    <row r="73" spans="1:10">
      <c r="A73" s="172"/>
      <c r="B73" s="203" t="s">
        <v>62</v>
      </c>
      <c r="C73" s="210">
        <f>IF(Rozvaha!D73,Rozvaha!C73/Rozvaha!D73-1," ")</f>
        <v>0.10053262316910794</v>
      </c>
      <c r="D73" s="459">
        <f>IF(Rozvaha!E73,Rozvaha!D73/Rozvaha!E73-1," ")</f>
        <v>0.18112712975098288</v>
      </c>
      <c r="E73" s="459">
        <f>IF(Rozvaha!F73,Rozvaha!E73/Rozvaha!F73-1," ")</f>
        <v>-9.6827651515151492E-2</v>
      </c>
      <c r="F73" s="455">
        <f>IF(Rozvaha!G73,Rozvaha!F73/Rozvaha!G73-1," ")</f>
        <v>-9.9360341151385922E-2</v>
      </c>
      <c r="G73" s="200">
        <f>Rozvaha!C73-Rozvaha!D73</f>
        <v>453</v>
      </c>
      <c r="H73" s="200">
        <f>Rozvaha!D73-Rozvaha!E73</f>
        <v>691</v>
      </c>
      <c r="I73" s="200">
        <f>Rozvaha!E73-Rozvaha!F73</f>
        <v>-409</v>
      </c>
      <c r="J73" s="567">
        <f>Rozvaha!F73-Rozvaha!G73</f>
        <v>-466</v>
      </c>
    </row>
    <row r="74" spans="1:10">
      <c r="A74" s="174" t="s">
        <v>201</v>
      </c>
      <c r="B74" s="146" t="s">
        <v>63</v>
      </c>
      <c r="C74" s="211">
        <f>IF(Rozvaha!D74,Rozvaha!C74/Rozvaha!D74-1," ")</f>
        <v>0.1311166875784191</v>
      </c>
      <c r="D74" s="460">
        <f>IF(Rozvaha!E74,Rozvaha!D74/Rozvaha!E74-1," ")</f>
        <v>0.46372819100091833</v>
      </c>
      <c r="E74" s="460">
        <f>IF(Rozvaha!F74,Rozvaha!E74/Rozvaha!F74-1," ")</f>
        <v>0.1869209809264305</v>
      </c>
      <c r="F74" s="456">
        <f>IF(Rozvaha!G74,Rozvaha!F74/Rozvaha!G74-1," ")</f>
        <v>0.10210210210210202</v>
      </c>
      <c r="G74" s="201">
        <f>Rozvaha!C74-Rozvaha!D74</f>
        <v>418</v>
      </c>
      <c r="H74" s="201">
        <f>Rozvaha!D74-Rozvaha!E74</f>
        <v>1010</v>
      </c>
      <c r="I74" s="201">
        <f>Rozvaha!E74-Rozvaha!F74</f>
        <v>343</v>
      </c>
      <c r="J74" s="466">
        <f>Rozvaha!F74-Rozvaha!G74</f>
        <v>170</v>
      </c>
    </row>
    <row r="75" spans="1:10" outlineLevel="1">
      <c r="A75" s="193" t="s">
        <v>64</v>
      </c>
      <c r="B75" s="204" t="s">
        <v>65</v>
      </c>
      <c r="C75" s="212">
        <f>IF(Rozvaha!D75,Rozvaha!C75/Rozvaha!D75-1," ")</f>
        <v>0</v>
      </c>
      <c r="D75" s="461">
        <f>IF(Rozvaha!E75,Rozvaha!D75/Rozvaha!E75-1," ")</f>
        <v>0</v>
      </c>
      <c r="E75" s="461">
        <f>IF(Rozvaha!F75,Rozvaha!E75/Rozvaha!F75-1," ")</f>
        <v>0</v>
      </c>
      <c r="F75" s="457">
        <f>IF(Rozvaha!G75,Rozvaha!F75/Rozvaha!G75-1," ")</f>
        <v>0</v>
      </c>
      <c r="G75" s="192">
        <f>Rozvaha!C75-Rozvaha!D75</f>
        <v>0</v>
      </c>
      <c r="H75" s="192">
        <f>Rozvaha!D75-Rozvaha!E75</f>
        <v>0</v>
      </c>
      <c r="I75" s="192">
        <f>Rozvaha!E75-Rozvaha!F75</f>
        <v>0</v>
      </c>
      <c r="J75" s="467">
        <f>Rozvaha!F75-Rozvaha!G75</f>
        <v>0</v>
      </c>
    </row>
    <row r="76" spans="1:10" outlineLevel="2">
      <c r="A76" s="194" t="s">
        <v>178</v>
      </c>
      <c r="B76" s="205" t="s">
        <v>66</v>
      </c>
      <c r="C76" s="213">
        <f>IF(Rozvaha!D76,Rozvaha!C76/Rozvaha!D76-1," ")</f>
        <v>0</v>
      </c>
      <c r="D76" s="462">
        <f>IF(Rozvaha!E76,Rozvaha!D76/Rozvaha!E76-1," ")</f>
        <v>0</v>
      </c>
      <c r="E76" s="462">
        <f>IF(Rozvaha!F76,Rozvaha!E76/Rozvaha!F76-1," ")</f>
        <v>0</v>
      </c>
      <c r="F76" s="458">
        <f>IF(Rozvaha!G76,Rozvaha!F76/Rozvaha!G76-1," ")</f>
        <v>0</v>
      </c>
      <c r="G76" s="195">
        <f>Rozvaha!C76-Rozvaha!D76</f>
        <v>0</v>
      </c>
      <c r="H76" s="195">
        <f>Rozvaha!D76-Rozvaha!E76</f>
        <v>0</v>
      </c>
      <c r="I76" s="195">
        <f>Rozvaha!E76-Rozvaha!F76</f>
        <v>0</v>
      </c>
      <c r="J76" s="468">
        <f>Rozvaha!F76-Rozvaha!G76</f>
        <v>0</v>
      </c>
    </row>
    <row r="77" spans="1:10" outlineLevel="2">
      <c r="A77" s="196" t="s">
        <v>179</v>
      </c>
      <c r="B77" s="205" t="s">
        <v>232</v>
      </c>
      <c r="C77" s="213" t="str">
        <f>IF(Rozvaha!D77,Rozvaha!C77/Rozvaha!D77-1," ")</f>
        <v xml:space="preserve"> </v>
      </c>
      <c r="D77" s="462" t="str">
        <f>IF(Rozvaha!E77,Rozvaha!D77/Rozvaha!E77-1," ")</f>
        <v xml:space="preserve"> </v>
      </c>
      <c r="E77" s="462" t="str">
        <f>IF(Rozvaha!F77,Rozvaha!E77/Rozvaha!F77-1," ")</f>
        <v xml:space="preserve"> </v>
      </c>
      <c r="F77" s="458" t="str">
        <f>IF(Rozvaha!G77,Rozvaha!F77/Rozvaha!G77-1," ")</f>
        <v xml:space="preserve"> </v>
      </c>
      <c r="G77" s="195">
        <f>Rozvaha!C77-Rozvaha!D77</f>
        <v>0</v>
      </c>
      <c r="H77" s="195">
        <f>Rozvaha!D77-Rozvaha!E77</f>
        <v>0</v>
      </c>
      <c r="I77" s="195">
        <f>Rozvaha!E77-Rozvaha!F77</f>
        <v>0</v>
      </c>
      <c r="J77" s="468">
        <f>Rozvaha!F77-Rozvaha!G77</f>
        <v>0</v>
      </c>
    </row>
    <row r="78" spans="1:10" outlineLevel="2">
      <c r="A78" s="194" t="s">
        <v>180</v>
      </c>
      <c r="B78" s="205" t="s">
        <v>233</v>
      </c>
      <c r="C78" s="213" t="str">
        <f>IF(Rozvaha!D78,Rozvaha!C78/Rozvaha!D78-1," ")</f>
        <v xml:space="preserve"> </v>
      </c>
      <c r="D78" s="462" t="str">
        <f>IF(Rozvaha!E78,Rozvaha!D78/Rozvaha!E78-1," ")</f>
        <v xml:space="preserve"> </v>
      </c>
      <c r="E78" s="462" t="str">
        <f>IF(Rozvaha!F78,Rozvaha!E78/Rozvaha!F78-1," ")</f>
        <v xml:space="preserve"> </v>
      </c>
      <c r="F78" s="458" t="str">
        <f>IF(Rozvaha!G78,Rozvaha!F78/Rozvaha!G78-1," ")</f>
        <v xml:space="preserve"> </v>
      </c>
      <c r="G78" s="195">
        <f>Rozvaha!C78-Rozvaha!D78</f>
        <v>0</v>
      </c>
      <c r="H78" s="195">
        <f>Rozvaha!D78-Rozvaha!E78</f>
        <v>0</v>
      </c>
      <c r="I78" s="195">
        <f>Rozvaha!E78-Rozvaha!F78</f>
        <v>0</v>
      </c>
      <c r="J78" s="468">
        <f>Rozvaha!F78-Rozvaha!G78</f>
        <v>0</v>
      </c>
    </row>
    <row r="79" spans="1:10" outlineLevel="1">
      <c r="A79" s="193" t="s">
        <v>67</v>
      </c>
      <c r="B79" s="204" t="s">
        <v>68</v>
      </c>
      <c r="C79" s="212" t="str">
        <f>IF(Rozvaha!D79,Rozvaha!C79/Rozvaha!D79-1," ")</f>
        <v xml:space="preserve"> </v>
      </c>
      <c r="D79" s="461" t="str">
        <f>IF(Rozvaha!E79,Rozvaha!D79/Rozvaha!E79-1," ")</f>
        <v xml:space="preserve"> </v>
      </c>
      <c r="E79" s="461" t="str">
        <f>IF(Rozvaha!F79,Rozvaha!E79/Rozvaha!F79-1," ")</f>
        <v xml:space="preserve"> </v>
      </c>
      <c r="F79" s="457" t="str">
        <f>IF(Rozvaha!G79,Rozvaha!F79/Rozvaha!G79-1," ")</f>
        <v xml:space="preserve"> </v>
      </c>
      <c r="G79" s="192">
        <f>Rozvaha!C79-Rozvaha!D79</f>
        <v>0</v>
      </c>
      <c r="H79" s="192">
        <f>Rozvaha!D79-Rozvaha!E79</f>
        <v>0</v>
      </c>
      <c r="I79" s="192">
        <f>Rozvaha!E79-Rozvaha!F79</f>
        <v>0</v>
      </c>
      <c r="J79" s="467">
        <f>Rozvaha!F79-Rozvaha!G79</f>
        <v>0</v>
      </c>
    </row>
    <row r="80" spans="1:10" outlineLevel="2">
      <c r="A80" s="194" t="s">
        <v>178</v>
      </c>
      <c r="B80" s="205" t="s">
        <v>69</v>
      </c>
      <c r="C80" s="213" t="str">
        <f>IF(Rozvaha!D80,Rozvaha!C80/Rozvaha!D80-1," ")</f>
        <v xml:space="preserve"> </v>
      </c>
      <c r="D80" s="462" t="str">
        <f>IF(Rozvaha!E80,Rozvaha!D80/Rozvaha!E80-1," ")</f>
        <v xml:space="preserve"> </v>
      </c>
      <c r="E80" s="462" t="str">
        <f>IF(Rozvaha!F80,Rozvaha!E80/Rozvaha!F80-1," ")</f>
        <v xml:space="preserve"> </v>
      </c>
      <c r="F80" s="458" t="str">
        <f>IF(Rozvaha!G80,Rozvaha!F80/Rozvaha!G80-1," ")</f>
        <v xml:space="preserve"> </v>
      </c>
      <c r="G80" s="195">
        <f>Rozvaha!C80-Rozvaha!D80</f>
        <v>0</v>
      </c>
      <c r="H80" s="195">
        <f>Rozvaha!D80-Rozvaha!E80</f>
        <v>0</v>
      </c>
      <c r="I80" s="195">
        <f>Rozvaha!E80-Rozvaha!F80</f>
        <v>0</v>
      </c>
      <c r="J80" s="468">
        <f>Rozvaha!F80-Rozvaha!G80</f>
        <v>0</v>
      </c>
    </row>
    <row r="81" spans="1:10" outlineLevel="2">
      <c r="A81" s="194" t="s">
        <v>179</v>
      </c>
      <c r="B81" s="205" t="s">
        <v>70</v>
      </c>
      <c r="C81" s="213" t="str">
        <f>IF(Rozvaha!D81,Rozvaha!C81/Rozvaha!D81-1," ")</f>
        <v xml:space="preserve"> </v>
      </c>
      <c r="D81" s="462" t="str">
        <f>IF(Rozvaha!E81,Rozvaha!D81/Rozvaha!E81-1," ")</f>
        <v xml:space="preserve"> </v>
      </c>
      <c r="E81" s="462" t="str">
        <f>IF(Rozvaha!F81,Rozvaha!E81/Rozvaha!F81-1," ")</f>
        <v xml:space="preserve"> </v>
      </c>
      <c r="F81" s="458" t="str">
        <f>IF(Rozvaha!G81,Rozvaha!F81/Rozvaha!G81-1," ")</f>
        <v xml:space="preserve"> </v>
      </c>
      <c r="G81" s="195">
        <f>Rozvaha!C81-Rozvaha!D81</f>
        <v>0</v>
      </c>
      <c r="H81" s="195">
        <f>Rozvaha!D81-Rozvaha!E81</f>
        <v>0</v>
      </c>
      <c r="I81" s="195">
        <f>Rozvaha!E81-Rozvaha!F81</f>
        <v>0</v>
      </c>
      <c r="J81" s="468">
        <f>Rozvaha!F81-Rozvaha!G81</f>
        <v>0</v>
      </c>
    </row>
    <row r="82" spans="1:10" outlineLevel="2">
      <c r="A82" s="194" t="s">
        <v>180</v>
      </c>
      <c r="B82" s="205" t="s">
        <v>234</v>
      </c>
      <c r="C82" s="213" t="str">
        <f>IF(Rozvaha!D82,Rozvaha!C82/Rozvaha!D82-1," ")</f>
        <v xml:space="preserve"> </v>
      </c>
      <c r="D82" s="462" t="str">
        <f>IF(Rozvaha!E82,Rozvaha!D82/Rozvaha!E82-1," ")</f>
        <v xml:space="preserve"> </v>
      </c>
      <c r="E82" s="462" t="str">
        <f>IF(Rozvaha!F82,Rozvaha!E82/Rozvaha!F82-1," ")</f>
        <v xml:space="preserve"> </v>
      </c>
      <c r="F82" s="458" t="str">
        <f>IF(Rozvaha!G82,Rozvaha!F82/Rozvaha!G82-1," ")</f>
        <v xml:space="preserve"> </v>
      </c>
      <c r="G82" s="195">
        <f>Rozvaha!C82-Rozvaha!D82</f>
        <v>0</v>
      </c>
      <c r="H82" s="195">
        <f>Rozvaha!D82-Rozvaha!E82</f>
        <v>0</v>
      </c>
      <c r="I82" s="195">
        <f>Rozvaha!E82-Rozvaha!F82</f>
        <v>0</v>
      </c>
      <c r="J82" s="468">
        <f>Rozvaha!F82-Rozvaha!G82</f>
        <v>0</v>
      </c>
    </row>
    <row r="83" spans="1:10" outlineLevel="2">
      <c r="A83" s="196" t="s">
        <v>181</v>
      </c>
      <c r="B83" s="205" t="s">
        <v>235</v>
      </c>
      <c r="C83" s="213" t="str">
        <f>IF(Rozvaha!D83,Rozvaha!C83/Rozvaha!D83-1," ")</f>
        <v xml:space="preserve"> </v>
      </c>
      <c r="D83" s="462" t="str">
        <f>IF(Rozvaha!E83,Rozvaha!D83/Rozvaha!E83-1," ")</f>
        <v xml:space="preserve"> </v>
      </c>
      <c r="E83" s="462" t="str">
        <f>IF(Rozvaha!F83,Rozvaha!E83/Rozvaha!F83-1," ")</f>
        <v xml:space="preserve"> </v>
      </c>
      <c r="F83" s="458" t="str">
        <f>IF(Rozvaha!G83,Rozvaha!F83/Rozvaha!G83-1," ")</f>
        <v xml:space="preserve"> </v>
      </c>
      <c r="G83" s="195">
        <f>Rozvaha!C83-Rozvaha!D83</f>
        <v>0</v>
      </c>
      <c r="H83" s="195">
        <f>Rozvaha!D83-Rozvaha!E83</f>
        <v>0</v>
      </c>
      <c r="I83" s="195">
        <f>Rozvaha!E83-Rozvaha!F83</f>
        <v>0</v>
      </c>
      <c r="J83" s="468">
        <f>Rozvaha!F83-Rozvaha!G83</f>
        <v>0</v>
      </c>
    </row>
    <row r="84" spans="1:10" outlineLevel="1">
      <c r="A84" s="193" t="s">
        <v>71</v>
      </c>
      <c r="B84" s="204" t="s">
        <v>236</v>
      </c>
      <c r="C84" s="212">
        <f>IF(Rozvaha!D84,Rozvaha!C84/Rozvaha!D84-1," ")</f>
        <v>0</v>
      </c>
      <c r="D84" s="461">
        <f>IF(Rozvaha!E84,Rozvaha!D84/Rozvaha!E84-1," ")</f>
        <v>0</v>
      </c>
      <c r="E84" s="461">
        <f>IF(Rozvaha!F84,Rozvaha!E84/Rozvaha!F84-1," ")</f>
        <v>0</v>
      </c>
      <c r="F84" s="457">
        <f>IF(Rozvaha!G84,Rozvaha!F84/Rozvaha!G84-1," ")</f>
        <v>0</v>
      </c>
      <c r="G84" s="192">
        <f>Rozvaha!C84-Rozvaha!D84</f>
        <v>0</v>
      </c>
      <c r="H84" s="192">
        <f>Rozvaha!D84-Rozvaha!E84</f>
        <v>0</v>
      </c>
      <c r="I84" s="192">
        <f>Rozvaha!E84-Rozvaha!F84</f>
        <v>0</v>
      </c>
      <c r="J84" s="467">
        <f>Rozvaha!F84-Rozvaha!G84</f>
        <v>0</v>
      </c>
    </row>
    <row r="85" spans="1:10" outlineLevel="2">
      <c r="A85" s="194" t="s">
        <v>178</v>
      </c>
      <c r="B85" s="205" t="s">
        <v>72</v>
      </c>
      <c r="C85" s="213">
        <f>IF(Rozvaha!D85,Rozvaha!C85/Rozvaha!D85-1," ")</f>
        <v>0</v>
      </c>
      <c r="D85" s="462">
        <f>IF(Rozvaha!E85,Rozvaha!D85/Rozvaha!E85-1," ")</f>
        <v>0</v>
      </c>
      <c r="E85" s="462">
        <f>IF(Rozvaha!F85,Rozvaha!E85/Rozvaha!F85-1," ")</f>
        <v>0</v>
      </c>
      <c r="F85" s="458">
        <f>IF(Rozvaha!G85,Rozvaha!F85/Rozvaha!G85-1," ")</f>
        <v>0</v>
      </c>
      <c r="G85" s="195">
        <f>Rozvaha!C85-Rozvaha!D85</f>
        <v>0</v>
      </c>
      <c r="H85" s="195">
        <f>Rozvaha!D85-Rozvaha!E85</f>
        <v>0</v>
      </c>
      <c r="I85" s="195">
        <f>Rozvaha!E85-Rozvaha!F85</f>
        <v>0</v>
      </c>
      <c r="J85" s="468">
        <f>Rozvaha!F85-Rozvaha!G85</f>
        <v>0</v>
      </c>
    </row>
    <row r="86" spans="1:10" outlineLevel="2">
      <c r="A86" s="196" t="s">
        <v>179</v>
      </c>
      <c r="B86" s="205" t="s">
        <v>73</v>
      </c>
      <c r="C86" s="213" t="str">
        <f>IF(Rozvaha!D86,Rozvaha!C86/Rozvaha!D86-1," ")</f>
        <v xml:space="preserve"> </v>
      </c>
      <c r="D86" s="462" t="str">
        <f>IF(Rozvaha!E86,Rozvaha!D86/Rozvaha!E86-1," ")</f>
        <v xml:space="preserve"> </v>
      </c>
      <c r="E86" s="462" t="str">
        <f>IF(Rozvaha!F86,Rozvaha!E86/Rozvaha!F86-1," ")</f>
        <v xml:space="preserve"> </v>
      </c>
      <c r="F86" s="458" t="str">
        <f>IF(Rozvaha!G86,Rozvaha!F86/Rozvaha!G86-1," ")</f>
        <v xml:space="preserve"> </v>
      </c>
      <c r="G86" s="195">
        <f>Rozvaha!C86-Rozvaha!D86</f>
        <v>0</v>
      </c>
      <c r="H86" s="195">
        <f>Rozvaha!D86-Rozvaha!E86</f>
        <v>0</v>
      </c>
      <c r="I86" s="195">
        <f>Rozvaha!E86-Rozvaha!F86</f>
        <v>0</v>
      </c>
      <c r="J86" s="468">
        <f>Rozvaha!F86-Rozvaha!G86</f>
        <v>0</v>
      </c>
    </row>
    <row r="87" spans="1:10" outlineLevel="1">
      <c r="A87" s="193" t="s">
        <v>74</v>
      </c>
      <c r="B87" s="204" t="s">
        <v>75</v>
      </c>
      <c r="C87" s="212">
        <f>IF(Rozvaha!D87,Rozvaha!C87/Rozvaha!D87-1," ")</f>
        <v>0.27571351642434028</v>
      </c>
      <c r="D87" s="461">
        <f>IF(Rozvaha!E87,Rozvaha!D87/Rozvaha!E87-1," ")</f>
        <v>0.22574257425742572</v>
      </c>
      <c r="E87" s="461">
        <f>IF(Rozvaha!F87,Rozvaha!E87/Rozvaha!F87-1," ")</f>
        <v>0.12555720653789004</v>
      </c>
      <c r="F87" s="457">
        <f>IF(Rozvaha!G87,Rozvaha!F87/Rozvaha!G87-1," ")</f>
        <v>0.22363636363636363</v>
      </c>
      <c r="G87" s="192">
        <f>Rozvaha!C87-Rozvaha!D87</f>
        <v>512</v>
      </c>
      <c r="H87" s="192">
        <f>Rozvaha!D87-Rozvaha!E87</f>
        <v>342</v>
      </c>
      <c r="I87" s="192">
        <f>Rozvaha!E87-Rozvaha!F87</f>
        <v>169</v>
      </c>
      <c r="J87" s="467">
        <f>Rozvaha!F87-Rozvaha!G87</f>
        <v>246</v>
      </c>
    </row>
    <row r="88" spans="1:10" outlineLevel="2">
      <c r="A88" s="194" t="s">
        <v>178</v>
      </c>
      <c r="B88" s="205" t="s">
        <v>76</v>
      </c>
      <c r="C88" s="213">
        <f>IF(Rozvaha!D88,Rozvaha!C88/Rozvaha!D88-1," ")</f>
        <v>0.27571351642434028</v>
      </c>
      <c r="D88" s="462">
        <f>IF(Rozvaha!E88,Rozvaha!D88/Rozvaha!E88-1," ")</f>
        <v>0.22574257425742572</v>
      </c>
      <c r="E88" s="462">
        <f>IF(Rozvaha!F88,Rozvaha!E88/Rozvaha!F88-1," ")</f>
        <v>0.12555720653789004</v>
      </c>
      <c r="F88" s="458">
        <f>IF(Rozvaha!G88,Rozvaha!F88/Rozvaha!G88-1," ")</f>
        <v>0.22363636363636363</v>
      </c>
      <c r="G88" s="195">
        <f>Rozvaha!C88-Rozvaha!D88</f>
        <v>512</v>
      </c>
      <c r="H88" s="195">
        <f>Rozvaha!D88-Rozvaha!E88</f>
        <v>342</v>
      </c>
      <c r="I88" s="195">
        <f>Rozvaha!E88-Rozvaha!F88</f>
        <v>169</v>
      </c>
      <c r="J88" s="468">
        <f>Rozvaha!F88-Rozvaha!G88</f>
        <v>246</v>
      </c>
    </row>
    <row r="89" spans="1:10" outlineLevel="2">
      <c r="A89" s="196" t="s">
        <v>179</v>
      </c>
      <c r="B89" s="205" t="s">
        <v>77</v>
      </c>
      <c r="C89" s="213" t="str">
        <f>IF(Rozvaha!D89,Rozvaha!C89/Rozvaha!D89-1," ")</f>
        <v xml:space="preserve"> </v>
      </c>
      <c r="D89" s="462" t="str">
        <f>IF(Rozvaha!E89,Rozvaha!D89/Rozvaha!E89-1," ")</f>
        <v xml:space="preserve"> </v>
      </c>
      <c r="E89" s="462" t="str">
        <f>IF(Rozvaha!F89,Rozvaha!E89/Rozvaha!F89-1," ")</f>
        <v xml:space="preserve"> </v>
      </c>
      <c r="F89" s="458" t="str">
        <f>IF(Rozvaha!G89,Rozvaha!F89/Rozvaha!G89-1," ")</f>
        <v xml:space="preserve"> </v>
      </c>
      <c r="G89" s="195">
        <f>Rozvaha!C89-Rozvaha!D89</f>
        <v>0</v>
      </c>
      <c r="H89" s="195">
        <f>Rozvaha!D89-Rozvaha!E89</f>
        <v>0</v>
      </c>
      <c r="I89" s="195">
        <f>Rozvaha!E89-Rozvaha!F89</f>
        <v>0</v>
      </c>
      <c r="J89" s="468">
        <f>Rozvaha!F89-Rozvaha!G89</f>
        <v>0</v>
      </c>
    </row>
    <row r="90" spans="1:10" outlineLevel="1">
      <c r="A90" s="197" t="s">
        <v>78</v>
      </c>
      <c r="B90" s="206" t="s">
        <v>237</v>
      </c>
      <c r="C90" s="213">
        <f>IF(Rozvaha!D90,Rozvaha!C90/Rozvaha!D90-1," ")</f>
        <v>-9.2977250247279875E-2</v>
      </c>
      <c r="D90" s="462">
        <f>IF(Rozvaha!E90,Rozvaha!D90/Rozvaha!E90-1," ")</f>
        <v>1.9475218658892128</v>
      </c>
      <c r="E90" s="462">
        <f>IF(Rozvaha!F90,Rozvaha!E90/Rozvaha!F90-1," ")</f>
        <v>1.029585798816568</v>
      </c>
      <c r="F90" s="458">
        <f>IF(Rozvaha!G90,Rozvaha!F90/Rozvaha!G90-1," ")</f>
        <v>-0.31020408163265301</v>
      </c>
      <c r="G90" s="195">
        <f>Rozvaha!C90-Rozvaha!D90</f>
        <v>-94</v>
      </c>
      <c r="H90" s="195">
        <f>Rozvaha!D90-Rozvaha!E90</f>
        <v>668</v>
      </c>
      <c r="I90" s="195">
        <f>Rozvaha!E90-Rozvaha!F90</f>
        <v>174</v>
      </c>
      <c r="J90" s="468">
        <f>Rozvaha!F90-Rozvaha!G90</f>
        <v>-76</v>
      </c>
    </row>
    <row r="91" spans="1:10">
      <c r="A91" s="174" t="s">
        <v>202</v>
      </c>
      <c r="B91" s="158" t="s">
        <v>79</v>
      </c>
      <c r="C91" s="211">
        <f>IF(Rozvaha!D91,Rozvaha!C91/Rozvaha!D91-1," ")</f>
        <v>5.5353901996370247E-2</v>
      </c>
      <c r="D91" s="460">
        <f>IF(Rozvaha!E91,Rozvaha!D91/Rozvaha!E91-1," ")</f>
        <v>-0.25791245791245787</v>
      </c>
      <c r="E91" s="460">
        <f>IF(Rozvaha!F91,Rozvaha!E91/Rozvaha!F91-1," ")</f>
        <v>-0.32835820895522383</v>
      </c>
      <c r="F91" s="456">
        <f>IF(Rozvaha!G91,Rozvaha!F91/Rozvaha!G91-1," ")</f>
        <v>-0.22284710017574694</v>
      </c>
      <c r="G91" s="201">
        <f>Rozvaha!C91-Rozvaha!D91</f>
        <v>61</v>
      </c>
      <c r="H91" s="201">
        <f>Rozvaha!D91-Rozvaha!E91</f>
        <v>-383</v>
      </c>
      <c r="I91" s="201">
        <f>Rozvaha!E91-Rozvaha!F91</f>
        <v>-726</v>
      </c>
      <c r="J91" s="466">
        <f>Rozvaha!F91-Rozvaha!G91</f>
        <v>-634</v>
      </c>
    </row>
    <row r="92" spans="1:10" outlineLevel="1">
      <c r="A92" s="193" t="s">
        <v>20</v>
      </c>
      <c r="B92" s="204" t="s">
        <v>80</v>
      </c>
      <c r="C92" s="212" t="str">
        <f>IF(Rozvaha!D92,Rozvaha!C92/Rozvaha!D92-1," ")</f>
        <v xml:space="preserve"> </v>
      </c>
      <c r="D92" s="461" t="str">
        <f>IF(Rozvaha!E92,Rozvaha!D92/Rozvaha!E92-1," ")</f>
        <v xml:space="preserve"> </v>
      </c>
      <c r="E92" s="461" t="str">
        <f>IF(Rozvaha!F92,Rozvaha!E92/Rozvaha!F92-1," ")</f>
        <v xml:space="preserve"> </v>
      </c>
      <c r="F92" s="457" t="str">
        <f>IF(Rozvaha!G92,Rozvaha!F92/Rozvaha!G92-1," ")</f>
        <v xml:space="preserve"> </v>
      </c>
      <c r="G92" s="192">
        <f>Rozvaha!C92-Rozvaha!D92</f>
        <v>0</v>
      </c>
      <c r="H92" s="192">
        <f>Rozvaha!D92-Rozvaha!E92</f>
        <v>0</v>
      </c>
      <c r="I92" s="192">
        <f>Rozvaha!E92-Rozvaha!F92</f>
        <v>0</v>
      </c>
      <c r="J92" s="467">
        <f>Rozvaha!F92-Rozvaha!G92</f>
        <v>0</v>
      </c>
    </row>
    <row r="93" spans="1:10" outlineLevel="2">
      <c r="A93" s="194" t="s">
        <v>178</v>
      </c>
      <c r="B93" s="205" t="s">
        <v>238</v>
      </c>
      <c r="C93" s="213" t="str">
        <f>IF(Rozvaha!D93,Rozvaha!C93/Rozvaha!D93-1," ")</f>
        <v xml:space="preserve"> </v>
      </c>
      <c r="D93" s="462" t="str">
        <f>IF(Rozvaha!E93,Rozvaha!D93/Rozvaha!E93-1," ")</f>
        <v xml:space="preserve"> </v>
      </c>
      <c r="E93" s="462" t="str">
        <f>IF(Rozvaha!F93,Rozvaha!E93/Rozvaha!F93-1," ")</f>
        <v xml:space="preserve"> </v>
      </c>
      <c r="F93" s="458" t="str">
        <f>IF(Rozvaha!G93,Rozvaha!F93/Rozvaha!G93-1," ")</f>
        <v xml:space="preserve"> </v>
      </c>
      <c r="G93" s="195">
        <f>Rozvaha!C93-Rozvaha!D93</f>
        <v>0</v>
      </c>
      <c r="H93" s="195">
        <f>Rozvaha!D93-Rozvaha!E93</f>
        <v>0</v>
      </c>
      <c r="I93" s="195">
        <f>Rozvaha!E93-Rozvaha!F93</f>
        <v>0</v>
      </c>
      <c r="J93" s="468">
        <f>Rozvaha!F93-Rozvaha!G93</f>
        <v>0</v>
      </c>
    </row>
    <row r="94" spans="1:10" outlineLevel="2">
      <c r="A94" s="194" t="s">
        <v>179</v>
      </c>
      <c r="B94" s="205" t="s">
        <v>239</v>
      </c>
      <c r="C94" s="213" t="str">
        <f>IF(Rozvaha!D94,Rozvaha!C94/Rozvaha!D94-1," ")</f>
        <v xml:space="preserve"> </v>
      </c>
      <c r="D94" s="462" t="str">
        <f>IF(Rozvaha!E94,Rozvaha!D94/Rozvaha!E94-1," ")</f>
        <v xml:space="preserve"> </v>
      </c>
      <c r="E94" s="462" t="str">
        <f>IF(Rozvaha!F94,Rozvaha!E94/Rozvaha!F94-1," ")</f>
        <v xml:space="preserve"> </v>
      </c>
      <c r="F94" s="458" t="str">
        <f>IF(Rozvaha!G94,Rozvaha!F94/Rozvaha!G94-1," ")</f>
        <v xml:space="preserve"> </v>
      </c>
      <c r="G94" s="195">
        <f>Rozvaha!C94-Rozvaha!D94</f>
        <v>0</v>
      </c>
      <c r="H94" s="195">
        <f>Rozvaha!D94-Rozvaha!E94</f>
        <v>0</v>
      </c>
      <c r="I94" s="195">
        <f>Rozvaha!E94-Rozvaha!F94</f>
        <v>0</v>
      </c>
      <c r="J94" s="468">
        <f>Rozvaha!F94-Rozvaha!G94</f>
        <v>0</v>
      </c>
    </row>
    <row r="95" spans="1:10" outlineLevel="2">
      <c r="A95" s="194" t="s">
        <v>180</v>
      </c>
      <c r="B95" s="205" t="s">
        <v>240</v>
      </c>
      <c r="C95" s="213" t="str">
        <f>IF(Rozvaha!D95,Rozvaha!C95/Rozvaha!D95-1," ")</f>
        <v xml:space="preserve"> </v>
      </c>
      <c r="D95" s="462" t="str">
        <f>IF(Rozvaha!E95,Rozvaha!D95/Rozvaha!E95-1," ")</f>
        <v xml:space="preserve"> </v>
      </c>
      <c r="E95" s="462" t="str">
        <f>IF(Rozvaha!F95,Rozvaha!E95/Rozvaha!F95-1," ")</f>
        <v xml:space="preserve"> </v>
      </c>
      <c r="F95" s="458" t="str">
        <f>IF(Rozvaha!G95,Rozvaha!F95/Rozvaha!G95-1," ")</f>
        <v xml:space="preserve"> </v>
      </c>
      <c r="G95" s="195">
        <f>Rozvaha!C95-Rozvaha!D95</f>
        <v>0</v>
      </c>
      <c r="H95" s="195">
        <f>Rozvaha!D95-Rozvaha!E95</f>
        <v>0</v>
      </c>
      <c r="I95" s="195">
        <f>Rozvaha!E95-Rozvaha!F95</f>
        <v>0</v>
      </c>
      <c r="J95" s="468">
        <f>Rozvaha!F95-Rozvaha!G95</f>
        <v>0</v>
      </c>
    </row>
    <row r="96" spans="1:10" outlineLevel="2">
      <c r="A96" s="196" t="s">
        <v>181</v>
      </c>
      <c r="B96" s="205" t="s">
        <v>81</v>
      </c>
      <c r="C96" s="213" t="str">
        <f>IF(Rozvaha!D96,Rozvaha!C96/Rozvaha!D96-1," ")</f>
        <v xml:space="preserve"> </v>
      </c>
      <c r="D96" s="462" t="str">
        <f>IF(Rozvaha!E96,Rozvaha!D96/Rozvaha!E96-1," ")</f>
        <v xml:space="preserve"> </v>
      </c>
      <c r="E96" s="462" t="str">
        <f>IF(Rozvaha!F96,Rozvaha!E96/Rozvaha!F96-1," ")</f>
        <v xml:space="preserve"> </v>
      </c>
      <c r="F96" s="458" t="str">
        <f>IF(Rozvaha!G96,Rozvaha!F96/Rozvaha!G96-1," ")</f>
        <v xml:space="preserve"> </v>
      </c>
      <c r="G96" s="195">
        <f>Rozvaha!C96-Rozvaha!D96</f>
        <v>0</v>
      </c>
      <c r="H96" s="195">
        <f>Rozvaha!D96-Rozvaha!E96</f>
        <v>0</v>
      </c>
      <c r="I96" s="195">
        <f>Rozvaha!E96-Rozvaha!F96</f>
        <v>0</v>
      </c>
      <c r="J96" s="468">
        <f>Rozvaha!F96-Rozvaha!G96</f>
        <v>0</v>
      </c>
    </row>
    <row r="97" spans="1:10" outlineLevel="1">
      <c r="A97" s="193" t="s">
        <v>28</v>
      </c>
      <c r="B97" s="204" t="s">
        <v>82</v>
      </c>
      <c r="C97" s="212">
        <f>IF(Rozvaha!D97,Rozvaha!C97/Rozvaha!D97-1," ")</f>
        <v>-0.2896725440806045</v>
      </c>
      <c r="D97" s="461">
        <f>IF(Rozvaha!E97,Rozvaha!D97/Rozvaha!E97-1," ")</f>
        <v>-0.29233511586452765</v>
      </c>
      <c r="E97" s="461">
        <f>IF(Rozvaha!F97,Rozvaha!E97/Rozvaha!F97-1," ")</f>
        <v>-0.14088820826952531</v>
      </c>
      <c r="F97" s="457">
        <f>IF(Rozvaha!G97,Rozvaha!F97/Rozvaha!G97-1," ")</f>
        <v>-5.7720057720057727E-2</v>
      </c>
      <c r="G97" s="192">
        <f>Rozvaha!C97-Rozvaha!D97</f>
        <v>-115</v>
      </c>
      <c r="H97" s="192">
        <f>Rozvaha!D97-Rozvaha!E97</f>
        <v>-164</v>
      </c>
      <c r="I97" s="192">
        <f>Rozvaha!E97-Rozvaha!F97</f>
        <v>-92</v>
      </c>
      <c r="J97" s="467">
        <f>Rozvaha!F97-Rozvaha!G97</f>
        <v>-40</v>
      </c>
    </row>
    <row r="98" spans="1:10" outlineLevel="2">
      <c r="A98" s="194" t="s">
        <v>178</v>
      </c>
      <c r="B98" s="206" t="s">
        <v>241</v>
      </c>
      <c r="C98" s="213" t="str">
        <f>IF(Rozvaha!D98,Rozvaha!C98/Rozvaha!D98-1," ")</f>
        <v xml:space="preserve"> </v>
      </c>
      <c r="D98" s="462" t="str">
        <f>IF(Rozvaha!E98,Rozvaha!D98/Rozvaha!E98-1," ")</f>
        <v xml:space="preserve"> </v>
      </c>
      <c r="E98" s="462" t="str">
        <f>IF(Rozvaha!F98,Rozvaha!E98/Rozvaha!F98-1," ")</f>
        <v xml:space="preserve"> </v>
      </c>
      <c r="F98" s="458" t="str">
        <f>IF(Rozvaha!G98,Rozvaha!F98/Rozvaha!G98-1," ")</f>
        <v xml:space="preserve"> </v>
      </c>
      <c r="G98" s="195">
        <f>Rozvaha!C98-Rozvaha!D98</f>
        <v>0</v>
      </c>
      <c r="H98" s="195">
        <f>Rozvaha!D98-Rozvaha!E98</f>
        <v>0</v>
      </c>
      <c r="I98" s="195">
        <f>Rozvaha!E98-Rozvaha!F98</f>
        <v>0</v>
      </c>
      <c r="J98" s="468">
        <f>Rozvaha!F98-Rozvaha!G98</f>
        <v>0</v>
      </c>
    </row>
    <row r="99" spans="1:10" outlineLevel="2">
      <c r="A99" s="194" t="s">
        <v>179</v>
      </c>
      <c r="B99" s="206" t="s">
        <v>242</v>
      </c>
      <c r="C99" s="213" t="str">
        <f>IF(Rozvaha!D99,Rozvaha!C99/Rozvaha!D99-1," ")</f>
        <v xml:space="preserve"> </v>
      </c>
      <c r="D99" s="462" t="str">
        <f>IF(Rozvaha!E99,Rozvaha!D99/Rozvaha!E99-1," ")</f>
        <v xml:space="preserve"> </v>
      </c>
      <c r="E99" s="462" t="str">
        <f>IF(Rozvaha!F99,Rozvaha!E99/Rozvaha!F99-1," ")</f>
        <v xml:space="preserve"> </v>
      </c>
      <c r="F99" s="458" t="str">
        <f>IF(Rozvaha!G99,Rozvaha!F99/Rozvaha!G99-1," ")</f>
        <v xml:space="preserve"> </v>
      </c>
      <c r="G99" s="195">
        <f>Rozvaha!C99-Rozvaha!D99</f>
        <v>0</v>
      </c>
      <c r="H99" s="195">
        <f>Rozvaha!D99-Rozvaha!E99</f>
        <v>0</v>
      </c>
      <c r="I99" s="195">
        <f>Rozvaha!E99-Rozvaha!F99</f>
        <v>0</v>
      </c>
      <c r="J99" s="468">
        <f>Rozvaha!F99-Rozvaha!G99</f>
        <v>0</v>
      </c>
    </row>
    <row r="100" spans="1:10" outlineLevel="2">
      <c r="A100" s="194" t="s">
        <v>180</v>
      </c>
      <c r="B100" s="206" t="s">
        <v>243</v>
      </c>
      <c r="C100" s="213" t="str">
        <f>IF(Rozvaha!D100,Rozvaha!C100/Rozvaha!D100-1," ")</f>
        <v xml:space="preserve"> </v>
      </c>
      <c r="D100" s="462" t="str">
        <f>IF(Rozvaha!E100,Rozvaha!D100/Rozvaha!E100-1," ")</f>
        <v xml:space="preserve"> </v>
      </c>
      <c r="E100" s="462" t="str">
        <f>IF(Rozvaha!F100,Rozvaha!E100/Rozvaha!F100-1," ")</f>
        <v xml:space="preserve"> </v>
      </c>
      <c r="F100" s="458" t="str">
        <f>IF(Rozvaha!G100,Rozvaha!F100/Rozvaha!G100-1," ")</f>
        <v xml:space="preserve"> </v>
      </c>
      <c r="G100" s="195">
        <f>Rozvaha!C100-Rozvaha!D100</f>
        <v>0</v>
      </c>
      <c r="H100" s="195">
        <f>Rozvaha!D100-Rozvaha!E100</f>
        <v>0</v>
      </c>
      <c r="I100" s="195">
        <f>Rozvaha!E100-Rozvaha!F100</f>
        <v>0</v>
      </c>
      <c r="J100" s="468">
        <f>Rozvaha!F100-Rozvaha!G100</f>
        <v>0</v>
      </c>
    </row>
    <row r="101" spans="1:10" outlineLevel="2">
      <c r="A101" s="194" t="s">
        <v>181</v>
      </c>
      <c r="B101" s="206" t="s">
        <v>277</v>
      </c>
      <c r="C101" s="213">
        <f>IF(Rozvaha!D101,Rozvaha!C101/Rozvaha!D101-1," ")</f>
        <v>-0.2896725440806045</v>
      </c>
      <c r="D101" s="462">
        <f>IF(Rozvaha!E101,Rozvaha!D101/Rozvaha!E101-1," ")</f>
        <v>-0.29233511586452765</v>
      </c>
      <c r="E101" s="462">
        <f>IF(Rozvaha!F101,Rozvaha!E101/Rozvaha!F101-1," ")</f>
        <v>-0.14088820826952531</v>
      </c>
      <c r="F101" s="458">
        <f>IF(Rozvaha!G101,Rozvaha!F101/Rozvaha!G101-1," ")</f>
        <v>-5.7720057720057727E-2</v>
      </c>
      <c r="G101" s="195">
        <f>Rozvaha!C101-Rozvaha!D101</f>
        <v>-115</v>
      </c>
      <c r="H101" s="195">
        <f>Rozvaha!D101-Rozvaha!E101</f>
        <v>-164</v>
      </c>
      <c r="I101" s="195">
        <f>Rozvaha!E101-Rozvaha!F101</f>
        <v>-92</v>
      </c>
      <c r="J101" s="468">
        <f>Rozvaha!F101-Rozvaha!G101</f>
        <v>-40</v>
      </c>
    </row>
    <row r="102" spans="1:10" outlineLevel="2">
      <c r="A102" s="194" t="s">
        <v>206</v>
      </c>
      <c r="B102" s="206" t="s">
        <v>245</v>
      </c>
      <c r="C102" s="213" t="str">
        <f>IF(Rozvaha!D102,Rozvaha!C102/Rozvaha!D102-1," ")</f>
        <v xml:space="preserve"> </v>
      </c>
      <c r="D102" s="462" t="str">
        <f>IF(Rozvaha!E102,Rozvaha!D102/Rozvaha!E102-1," ")</f>
        <v xml:space="preserve"> </v>
      </c>
      <c r="E102" s="462" t="str">
        <f>IF(Rozvaha!F102,Rozvaha!E102/Rozvaha!F102-1," ")</f>
        <v xml:space="preserve"> </v>
      </c>
      <c r="F102" s="458" t="str">
        <f>IF(Rozvaha!G102,Rozvaha!F102/Rozvaha!G102-1," ")</f>
        <v xml:space="preserve"> </v>
      </c>
      <c r="G102" s="195">
        <f>Rozvaha!C102-Rozvaha!D102</f>
        <v>0</v>
      </c>
      <c r="H102" s="195">
        <f>Rozvaha!D102-Rozvaha!E102</f>
        <v>0</v>
      </c>
      <c r="I102" s="195">
        <f>Rozvaha!E102-Rozvaha!F102</f>
        <v>0</v>
      </c>
      <c r="J102" s="468">
        <f>Rozvaha!F102-Rozvaha!G102</f>
        <v>0</v>
      </c>
    </row>
    <row r="103" spans="1:10" outlineLevel="2">
      <c r="A103" s="194" t="s">
        <v>207</v>
      </c>
      <c r="B103" s="206" t="s">
        <v>246</v>
      </c>
      <c r="C103" s="213" t="str">
        <f>IF(Rozvaha!D103,Rozvaha!C103/Rozvaha!D103-1," ")</f>
        <v xml:space="preserve"> </v>
      </c>
      <c r="D103" s="462" t="str">
        <f>IF(Rozvaha!E103,Rozvaha!D103/Rozvaha!E103-1," ")</f>
        <v xml:space="preserve"> </v>
      </c>
      <c r="E103" s="462" t="str">
        <f>IF(Rozvaha!F103,Rozvaha!E103/Rozvaha!F103-1," ")</f>
        <v xml:space="preserve"> </v>
      </c>
      <c r="F103" s="458" t="str">
        <f>IF(Rozvaha!G103,Rozvaha!F103/Rozvaha!G103-1," ")</f>
        <v xml:space="preserve"> </v>
      </c>
      <c r="G103" s="195">
        <f>Rozvaha!C103-Rozvaha!D103</f>
        <v>0</v>
      </c>
      <c r="H103" s="195">
        <f>Rozvaha!D103-Rozvaha!E103</f>
        <v>0</v>
      </c>
      <c r="I103" s="195">
        <f>Rozvaha!E103-Rozvaha!F103</f>
        <v>0</v>
      </c>
      <c r="J103" s="468">
        <f>Rozvaha!F103-Rozvaha!G103</f>
        <v>0</v>
      </c>
    </row>
    <row r="104" spans="1:10" outlineLevel="2">
      <c r="A104" s="194" t="s">
        <v>208</v>
      </c>
      <c r="B104" s="205" t="s">
        <v>247</v>
      </c>
      <c r="C104" s="213" t="str">
        <f>IF(Rozvaha!D104,Rozvaha!C104/Rozvaha!D104-1," ")</f>
        <v xml:space="preserve"> </v>
      </c>
      <c r="D104" s="462" t="str">
        <f>IF(Rozvaha!E104,Rozvaha!D104/Rozvaha!E104-1," ")</f>
        <v xml:space="preserve"> </v>
      </c>
      <c r="E104" s="462" t="str">
        <f>IF(Rozvaha!F104,Rozvaha!E104/Rozvaha!F104-1," ")</f>
        <v xml:space="preserve"> </v>
      </c>
      <c r="F104" s="458" t="str">
        <f>IF(Rozvaha!G104,Rozvaha!F104/Rozvaha!G104-1," ")</f>
        <v xml:space="preserve"> </v>
      </c>
      <c r="G104" s="195">
        <f>Rozvaha!C104-Rozvaha!D104</f>
        <v>0</v>
      </c>
      <c r="H104" s="195">
        <f>Rozvaha!D104-Rozvaha!E104</f>
        <v>0</v>
      </c>
      <c r="I104" s="195">
        <f>Rozvaha!E104-Rozvaha!F104</f>
        <v>0</v>
      </c>
      <c r="J104" s="468">
        <f>Rozvaha!F104-Rozvaha!G104</f>
        <v>0</v>
      </c>
    </row>
    <row r="105" spans="1:10" outlineLevel="2">
      <c r="A105" s="194" t="s">
        <v>209</v>
      </c>
      <c r="B105" s="205" t="s">
        <v>248</v>
      </c>
      <c r="C105" s="213" t="str">
        <f>IF(Rozvaha!D105,Rozvaha!C105/Rozvaha!D105-1," ")</f>
        <v xml:space="preserve"> </v>
      </c>
      <c r="D105" s="462" t="str">
        <f>IF(Rozvaha!E105,Rozvaha!D105/Rozvaha!E105-1," ")</f>
        <v xml:space="preserve"> </v>
      </c>
      <c r="E105" s="462" t="str">
        <f>IF(Rozvaha!F105,Rozvaha!E105/Rozvaha!F105-1," ")</f>
        <v xml:space="preserve"> </v>
      </c>
      <c r="F105" s="458" t="str">
        <f>IF(Rozvaha!G105,Rozvaha!F105/Rozvaha!G105-1," ")</f>
        <v xml:space="preserve"> </v>
      </c>
      <c r="G105" s="195">
        <f>Rozvaha!C105-Rozvaha!D105</f>
        <v>0</v>
      </c>
      <c r="H105" s="195">
        <f>Rozvaha!D105-Rozvaha!E105</f>
        <v>0</v>
      </c>
      <c r="I105" s="195">
        <f>Rozvaha!E105-Rozvaha!F105</f>
        <v>0</v>
      </c>
      <c r="J105" s="468">
        <f>Rozvaha!F105-Rozvaha!G105</f>
        <v>0</v>
      </c>
    </row>
    <row r="106" spans="1:10" outlineLevel="2">
      <c r="A106" s="194" t="s">
        <v>229</v>
      </c>
      <c r="B106" s="205" t="s">
        <v>86</v>
      </c>
      <c r="C106" s="213" t="str">
        <f>IF(Rozvaha!D106,Rozvaha!C106/Rozvaha!D106-1," ")</f>
        <v xml:space="preserve"> </v>
      </c>
      <c r="D106" s="462" t="str">
        <f>IF(Rozvaha!E106,Rozvaha!D106/Rozvaha!E106-1," ")</f>
        <v xml:space="preserve"> </v>
      </c>
      <c r="E106" s="462" t="str">
        <f>IF(Rozvaha!F106,Rozvaha!E106/Rozvaha!F106-1," ")</f>
        <v xml:space="preserve"> </v>
      </c>
      <c r="F106" s="458" t="str">
        <f>IF(Rozvaha!G106,Rozvaha!F106/Rozvaha!G106-1," ")</f>
        <v xml:space="preserve"> </v>
      </c>
      <c r="G106" s="195">
        <f>Rozvaha!C106-Rozvaha!D106</f>
        <v>0</v>
      </c>
      <c r="H106" s="195">
        <f>Rozvaha!D106-Rozvaha!E106</f>
        <v>0</v>
      </c>
      <c r="I106" s="195">
        <f>Rozvaha!E106-Rozvaha!F106</f>
        <v>0</v>
      </c>
      <c r="J106" s="468">
        <f>Rozvaha!F106-Rozvaha!G106</f>
        <v>0</v>
      </c>
    </row>
    <row r="107" spans="1:10" outlineLevel="2">
      <c r="A107" s="196" t="s">
        <v>249</v>
      </c>
      <c r="B107" s="205" t="s">
        <v>85</v>
      </c>
      <c r="C107" s="213" t="str">
        <f>IF(Rozvaha!D107,Rozvaha!C107/Rozvaha!D107-1," ")</f>
        <v xml:space="preserve"> </v>
      </c>
      <c r="D107" s="462" t="str">
        <f>IF(Rozvaha!E107,Rozvaha!D107/Rozvaha!E107-1," ")</f>
        <v xml:space="preserve"> </v>
      </c>
      <c r="E107" s="462" t="str">
        <f>IF(Rozvaha!F107,Rozvaha!E107/Rozvaha!F107-1," ")</f>
        <v xml:space="preserve"> </v>
      </c>
      <c r="F107" s="458" t="str">
        <f>IF(Rozvaha!G107,Rozvaha!F107/Rozvaha!G107-1," ")</f>
        <v xml:space="preserve"> </v>
      </c>
      <c r="G107" s="195">
        <f>Rozvaha!C107-Rozvaha!D107</f>
        <v>0</v>
      </c>
      <c r="H107" s="195">
        <f>Rozvaha!D107-Rozvaha!E107</f>
        <v>0</v>
      </c>
      <c r="I107" s="195">
        <f>Rozvaha!E107-Rozvaha!F107</f>
        <v>0</v>
      </c>
      <c r="J107" s="468">
        <f>Rozvaha!F107-Rozvaha!G107</f>
        <v>0</v>
      </c>
    </row>
    <row r="108" spans="1:10" outlineLevel="1">
      <c r="A108" s="193" t="s">
        <v>35</v>
      </c>
      <c r="B108" s="204" t="s">
        <v>83</v>
      </c>
      <c r="C108" s="212">
        <f>IF(Rozvaha!D108,Rozvaha!C108/Rozvaha!D108-1," ")</f>
        <v>0.2496453900709219</v>
      </c>
      <c r="D108" s="461">
        <f>IF(Rozvaha!E108,Rozvaha!D108/Rozvaha!E108-1," ")</f>
        <v>0.46875</v>
      </c>
      <c r="E108" s="461">
        <f>IF(Rozvaha!F108,Rozvaha!E108/Rozvaha!F108-1," ")</f>
        <v>-0.23322683706070291</v>
      </c>
      <c r="F108" s="457">
        <f>IF(Rozvaha!G108,Rozvaha!F108/Rozvaha!G108-1," ")</f>
        <v>0.11387900355871894</v>
      </c>
      <c r="G108" s="192">
        <f>Rozvaha!C108-Rozvaha!D108</f>
        <v>176</v>
      </c>
      <c r="H108" s="192">
        <f>Rozvaha!D108-Rozvaha!E108</f>
        <v>225</v>
      </c>
      <c r="I108" s="192">
        <f>Rozvaha!E108-Rozvaha!F108</f>
        <v>-146</v>
      </c>
      <c r="J108" s="467">
        <f>Rozvaha!F108-Rozvaha!G108</f>
        <v>64</v>
      </c>
    </row>
    <row r="109" spans="1:10" outlineLevel="2">
      <c r="A109" s="194" t="s">
        <v>178</v>
      </c>
      <c r="B109" s="206" t="s">
        <v>251</v>
      </c>
      <c r="C109" s="213">
        <f>IF(Rozvaha!D109,Rozvaha!C109/Rozvaha!D109-1," ")</f>
        <v>0.51779935275080913</v>
      </c>
      <c r="D109" s="462">
        <f>IF(Rozvaha!E109,Rozvaha!D109/Rozvaha!E109-1," ")</f>
        <v>0.89570552147239257</v>
      </c>
      <c r="E109" s="462">
        <f>IF(Rozvaha!F109,Rozvaha!E109/Rozvaha!F109-1," ")</f>
        <v>-0.3208333333333333</v>
      </c>
      <c r="F109" s="458">
        <f>IF(Rozvaha!G109,Rozvaha!F109/Rozvaha!G109-1," ")</f>
        <v>0.19999999999999996</v>
      </c>
      <c r="G109" s="195">
        <f>Rozvaha!C109-Rozvaha!D109</f>
        <v>160</v>
      </c>
      <c r="H109" s="195">
        <f>Rozvaha!D109-Rozvaha!E109</f>
        <v>146</v>
      </c>
      <c r="I109" s="195">
        <f>Rozvaha!E109-Rozvaha!F109</f>
        <v>-77</v>
      </c>
      <c r="J109" s="468">
        <f>Rozvaha!F109-Rozvaha!G109</f>
        <v>40</v>
      </c>
    </row>
    <row r="110" spans="1:10" outlineLevel="2">
      <c r="A110" s="194" t="s">
        <v>179</v>
      </c>
      <c r="B110" s="206" t="s">
        <v>252</v>
      </c>
      <c r="C110" s="213" t="str">
        <f>IF(Rozvaha!D110,Rozvaha!C110/Rozvaha!D110-1," ")</f>
        <v xml:space="preserve"> </v>
      </c>
      <c r="D110" s="462" t="str">
        <f>IF(Rozvaha!E110,Rozvaha!D110/Rozvaha!E110-1," ")</f>
        <v xml:space="preserve"> </v>
      </c>
      <c r="E110" s="462" t="str">
        <f>IF(Rozvaha!F110,Rozvaha!E110/Rozvaha!F110-1," ")</f>
        <v xml:space="preserve"> </v>
      </c>
      <c r="F110" s="458" t="str">
        <f>IF(Rozvaha!G110,Rozvaha!F110/Rozvaha!G110-1," ")</f>
        <v xml:space="preserve"> </v>
      </c>
      <c r="G110" s="195">
        <f>Rozvaha!C110-Rozvaha!D110</f>
        <v>0</v>
      </c>
      <c r="H110" s="195">
        <f>Rozvaha!D110-Rozvaha!E110</f>
        <v>0</v>
      </c>
      <c r="I110" s="195">
        <f>Rozvaha!E110-Rozvaha!F110</f>
        <v>0</v>
      </c>
      <c r="J110" s="468">
        <f>Rozvaha!F110-Rozvaha!G110</f>
        <v>0</v>
      </c>
    </row>
    <row r="111" spans="1:10" outlineLevel="2">
      <c r="A111" s="194" t="s">
        <v>180</v>
      </c>
      <c r="B111" s="206" t="s">
        <v>253</v>
      </c>
      <c r="C111" s="213" t="str">
        <f>IF(Rozvaha!D111,Rozvaha!C111/Rozvaha!D111-1," ")</f>
        <v xml:space="preserve"> </v>
      </c>
      <c r="D111" s="462" t="str">
        <f>IF(Rozvaha!E111,Rozvaha!D111/Rozvaha!E111-1," ")</f>
        <v xml:space="preserve"> </v>
      </c>
      <c r="E111" s="462" t="str">
        <f>IF(Rozvaha!F111,Rozvaha!E111/Rozvaha!F111-1," ")</f>
        <v xml:space="preserve"> </v>
      </c>
      <c r="F111" s="458" t="str">
        <f>IF(Rozvaha!G111,Rozvaha!F111/Rozvaha!G111-1," ")</f>
        <v xml:space="preserve"> </v>
      </c>
      <c r="G111" s="195">
        <f>Rozvaha!C111-Rozvaha!D111</f>
        <v>143</v>
      </c>
      <c r="H111" s="195">
        <f>Rozvaha!D111-Rozvaha!E111</f>
        <v>0</v>
      </c>
      <c r="I111" s="195">
        <f>Rozvaha!E111-Rozvaha!F111</f>
        <v>0</v>
      </c>
      <c r="J111" s="468">
        <f>Rozvaha!F111-Rozvaha!G111</f>
        <v>0</v>
      </c>
    </row>
    <row r="112" spans="1:10" outlineLevel="2">
      <c r="A112" s="194" t="s">
        <v>181</v>
      </c>
      <c r="B112" s="206" t="s">
        <v>277</v>
      </c>
      <c r="C112" s="213" t="str">
        <f>IF(Rozvaha!D112,Rozvaha!C112/Rozvaha!D112-1," ")</f>
        <v xml:space="preserve"> </v>
      </c>
      <c r="D112" s="464" t="str">
        <f>IF(Rozvaha!E112,Rozvaha!D112/Rozvaha!E112-1," ")</f>
        <v xml:space="preserve"> </v>
      </c>
      <c r="E112" s="462" t="str">
        <f>IF(Rozvaha!F112,Rozvaha!E112/Rozvaha!F112-1," ")</f>
        <v xml:space="preserve"> </v>
      </c>
      <c r="F112" s="458" t="str">
        <f>IF(Rozvaha!G112,Rozvaha!F112/Rozvaha!G112-1," ")</f>
        <v xml:space="preserve"> </v>
      </c>
      <c r="G112" s="195">
        <f>Rozvaha!C112-Rozvaha!D112</f>
        <v>0</v>
      </c>
      <c r="H112" s="195">
        <f>Rozvaha!D112-Rozvaha!E112</f>
        <v>0</v>
      </c>
      <c r="I112" s="195">
        <f>Rozvaha!E112-Rozvaha!F112</f>
        <v>0</v>
      </c>
      <c r="J112" s="468">
        <f>Rozvaha!F112-Rozvaha!G112</f>
        <v>0</v>
      </c>
    </row>
    <row r="113" spans="1:10" outlineLevel="2">
      <c r="A113" s="194" t="s">
        <v>206</v>
      </c>
      <c r="B113" s="207" t="s">
        <v>255</v>
      </c>
      <c r="C113" s="213">
        <f>IF(Rozvaha!D113,Rozvaha!C113/Rozvaha!D113-1," ")</f>
        <v>5.6179775280898792E-2</v>
      </c>
      <c r="D113" s="462">
        <f>IF(Rozvaha!E113,Rozvaha!D113/Rozvaha!E113-1," ")</f>
        <v>-0.16822429906542058</v>
      </c>
      <c r="E113" s="591">
        <f>IF(Rozvaha!F113,Rozvaha!E113/Rozvaha!F113-1," ")</f>
        <v>5.9405940594059459E-2</v>
      </c>
      <c r="F113" s="458">
        <f>IF(Rozvaha!G113,Rozvaha!F113/Rozvaha!G113-1," ")</f>
        <v>-8.181818181818179E-2</v>
      </c>
      <c r="G113" s="195">
        <f>Rozvaha!C113-Rozvaha!D113</f>
        <v>5</v>
      </c>
      <c r="H113" s="195">
        <f>Rozvaha!D113-Rozvaha!E113</f>
        <v>-18</v>
      </c>
      <c r="I113" s="195">
        <f>Rozvaha!E113-Rozvaha!F113</f>
        <v>6</v>
      </c>
      <c r="J113" s="468">
        <f>Rozvaha!F113-Rozvaha!G113</f>
        <v>-9</v>
      </c>
    </row>
    <row r="114" spans="1:10" outlineLevel="2">
      <c r="A114" s="194" t="s">
        <v>207</v>
      </c>
      <c r="B114" s="205" t="s">
        <v>256</v>
      </c>
      <c r="C114" s="213">
        <f>IF(Rozvaha!D114,Rozvaha!C114/Rozvaha!D114-1," ")</f>
        <v>3.4482758620689724E-2</v>
      </c>
      <c r="D114" s="462">
        <f>IF(Rozvaha!E114,Rozvaha!D114/Rozvaha!E114-1," ")</f>
        <v>-0.10769230769230764</v>
      </c>
      <c r="E114" s="462">
        <f>IF(Rozvaha!F114,Rozvaha!E114/Rozvaha!F114-1," ")</f>
        <v>1.5625E-2</v>
      </c>
      <c r="F114" s="458">
        <f>IF(Rozvaha!G114,Rozvaha!F114/Rozvaha!G114-1," ")</f>
        <v>-7.2463768115942018E-2</v>
      </c>
      <c r="G114" s="195">
        <f>Rozvaha!C114-Rozvaha!D114</f>
        <v>2</v>
      </c>
      <c r="H114" s="195">
        <f>Rozvaha!D114-Rozvaha!E114</f>
        <v>-7</v>
      </c>
      <c r="I114" s="195">
        <f>Rozvaha!E114-Rozvaha!F114</f>
        <v>1</v>
      </c>
      <c r="J114" s="468">
        <f>Rozvaha!F114-Rozvaha!G114</f>
        <v>-5</v>
      </c>
    </row>
    <row r="115" spans="1:10" outlineLevel="2">
      <c r="A115" s="194" t="s">
        <v>208</v>
      </c>
      <c r="B115" s="205" t="s">
        <v>84</v>
      </c>
      <c r="C115" s="213">
        <f>IF(Rozvaha!D115,Rozvaha!C115/Rozvaha!D115-1," ")</f>
        <v>-0.6216216216216216</v>
      </c>
      <c r="D115" s="462">
        <f>IF(Rozvaha!E115,Rozvaha!D115/Rozvaha!E115-1," ")</f>
        <v>0.98214285714285721</v>
      </c>
      <c r="E115" s="462">
        <f>IF(Rozvaha!F115,Rozvaha!E115/Rozvaha!F115-1," ")</f>
        <v>1.8181818181818077E-2</v>
      </c>
      <c r="F115" s="458">
        <f>IF(Rozvaha!G115,Rozvaha!F115/Rozvaha!G115-1," ")</f>
        <v>0.46666666666666656</v>
      </c>
      <c r="G115" s="195">
        <f>Rozvaha!C115-Rozvaha!D115</f>
        <v>-138</v>
      </c>
      <c r="H115" s="195">
        <f>Rozvaha!D115-Rozvaha!E115</f>
        <v>110</v>
      </c>
      <c r="I115" s="195">
        <f>Rozvaha!E115-Rozvaha!F115</f>
        <v>2</v>
      </c>
      <c r="J115" s="468">
        <f>Rozvaha!F115-Rozvaha!G115</f>
        <v>35</v>
      </c>
    </row>
    <row r="116" spans="1:10" outlineLevel="2">
      <c r="A116" s="194" t="s">
        <v>209</v>
      </c>
      <c r="B116" s="205" t="s">
        <v>245</v>
      </c>
      <c r="C116" s="213" t="str">
        <f>IF(Rozvaha!D116,Rozvaha!C116/Rozvaha!D116-1," ")</f>
        <v xml:space="preserve"> </v>
      </c>
      <c r="D116" s="462" t="str">
        <f>IF(Rozvaha!E116,Rozvaha!D116/Rozvaha!E116-1," ")</f>
        <v xml:space="preserve"> </v>
      </c>
      <c r="E116" s="462" t="str">
        <f>IF(Rozvaha!F116,Rozvaha!E116/Rozvaha!F116-1," ")</f>
        <v xml:space="preserve"> </v>
      </c>
      <c r="F116" s="458" t="str">
        <f>IF(Rozvaha!G116,Rozvaha!F116/Rozvaha!G116-1," ")</f>
        <v xml:space="preserve"> </v>
      </c>
      <c r="G116" s="195">
        <f>Rozvaha!C116-Rozvaha!D116</f>
        <v>0</v>
      </c>
      <c r="H116" s="195">
        <f>Rozvaha!D116-Rozvaha!E116</f>
        <v>0</v>
      </c>
      <c r="I116" s="195">
        <f>Rozvaha!E116-Rozvaha!F116</f>
        <v>0</v>
      </c>
      <c r="J116" s="468">
        <f>Rozvaha!F116-Rozvaha!G116</f>
        <v>0</v>
      </c>
    </row>
    <row r="117" spans="1:10" outlineLevel="2">
      <c r="A117" s="194" t="s">
        <v>229</v>
      </c>
      <c r="B117" s="205" t="s">
        <v>246</v>
      </c>
      <c r="C117" s="213" t="str">
        <f>IF(Rozvaha!D117,Rozvaha!C117/Rozvaha!D117-1," ")</f>
        <v xml:space="preserve"> </v>
      </c>
      <c r="D117" s="462" t="str">
        <f>IF(Rozvaha!E117,Rozvaha!D117/Rozvaha!E117-1," ")</f>
        <v xml:space="preserve"> </v>
      </c>
      <c r="E117" s="462" t="str">
        <f>IF(Rozvaha!F117,Rozvaha!E117/Rozvaha!F117-1," ")</f>
        <v xml:space="preserve"> </v>
      </c>
      <c r="F117" s="458" t="str">
        <f>IF(Rozvaha!G117,Rozvaha!F117/Rozvaha!G117-1," ")</f>
        <v xml:space="preserve"> </v>
      </c>
      <c r="G117" s="195">
        <f>Rozvaha!C117-Rozvaha!D117</f>
        <v>0</v>
      </c>
      <c r="H117" s="195">
        <f>Rozvaha!D117-Rozvaha!E117</f>
        <v>0</v>
      </c>
      <c r="I117" s="195">
        <f>Rozvaha!E117-Rozvaha!F117</f>
        <v>0</v>
      </c>
      <c r="J117" s="468">
        <f>Rozvaha!F117-Rozvaha!G117</f>
        <v>0</v>
      </c>
    </row>
    <row r="118" spans="1:10" outlineLevel="2">
      <c r="A118" s="194" t="s">
        <v>249</v>
      </c>
      <c r="B118" s="205" t="s">
        <v>248</v>
      </c>
      <c r="C118" s="213">
        <f>IF(Rozvaha!D118,Rozvaha!C118/Rozvaha!D118-1," ")</f>
        <v>0.14814814814814814</v>
      </c>
      <c r="D118" s="462">
        <f>IF(Rozvaha!E118,Rozvaha!D118/Rozvaha!E118-1," ")</f>
        <v>-0.18181818181818177</v>
      </c>
      <c r="E118" s="462">
        <f>IF(Rozvaha!F118,Rozvaha!E118/Rozvaha!F118-1," ")</f>
        <v>0.22222222222222232</v>
      </c>
      <c r="F118" s="458">
        <f>IF(Rozvaha!G118,Rozvaha!F118/Rozvaha!G118-1," ")</f>
        <v>0.125</v>
      </c>
      <c r="G118" s="195">
        <f>Rozvaha!C118-Rozvaha!D118</f>
        <v>4</v>
      </c>
      <c r="H118" s="195">
        <f>Rozvaha!D118-Rozvaha!E118</f>
        <v>-6</v>
      </c>
      <c r="I118" s="195">
        <f>Rozvaha!E118-Rozvaha!F118</f>
        <v>6</v>
      </c>
      <c r="J118" s="568">
        <f>Rozvaha!F118-Rozvaha!G118</f>
        <v>3</v>
      </c>
    </row>
    <row r="119" spans="1:10" outlineLevel="2">
      <c r="A119" s="196" t="s">
        <v>257</v>
      </c>
      <c r="B119" s="205" t="s">
        <v>86</v>
      </c>
      <c r="C119" s="213" t="str">
        <f>IF(Rozvaha!D119,Rozvaha!C119/Rozvaha!D119-1," ")</f>
        <v xml:space="preserve"> </v>
      </c>
      <c r="D119" s="462" t="str">
        <f>IF(Rozvaha!E119,Rozvaha!D119/Rozvaha!E119-1," ")</f>
        <v xml:space="preserve"> </v>
      </c>
      <c r="E119" s="462">
        <f>IF(Rozvaha!F119,Rozvaha!E119/Rozvaha!F119-1," ")</f>
        <v>-1</v>
      </c>
      <c r="F119" s="458">
        <f>IF(Rozvaha!G119,Rozvaha!F119/Rozvaha!G119-1," ")</f>
        <v>0</v>
      </c>
      <c r="G119" s="195">
        <f>Rozvaha!C119-Rozvaha!D119</f>
        <v>0</v>
      </c>
      <c r="H119" s="195">
        <f>Rozvaha!D119-Rozvaha!E119</f>
        <v>0</v>
      </c>
      <c r="I119" s="195">
        <f>Rozvaha!E119-Rozvaha!F119</f>
        <v>-84</v>
      </c>
      <c r="J119" s="569">
        <f>Rozvaha!F119-Rozvaha!G119</f>
        <v>0</v>
      </c>
    </row>
    <row r="120" spans="1:10" outlineLevel="1">
      <c r="A120" s="193" t="s">
        <v>87</v>
      </c>
      <c r="B120" s="204" t="s">
        <v>88</v>
      </c>
      <c r="C120" s="212" t="str">
        <f>IF(Rozvaha!D120,Rozvaha!C120/Rozvaha!D120-1," ")</f>
        <v xml:space="preserve"> </v>
      </c>
      <c r="D120" s="461">
        <f>IF(Rozvaha!E120,Rozvaha!D120/Rozvaha!E120-1," ")</f>
        <v>-1</v>
      </c>
      <c r="E120" s="461">
        <f>IF(Rozvaha!F120,Rozvaha!E120/Rozvaha!F120-1," ")</f>
        <v>-0.5236051502145922</v>
      </c>
      <c r="F120" s="457">
        <f>IF(Rozvaha!G120,Rozvaha!F120/Rozvaha!G120-1," ")</f>
        <v>-0.4138364779874214</v>
      </c>
      <c r="G120" s="192">
        <f>Rozvaha!C120-Rozvaha!D120</f>
        <v>0</v>
      </c>
      <c r="H120" s="192">
        <f>Rozvaha!D120-Rozvaha!E120</f>
        <v>-444</v>
      </c>
      <c r="I120" s="192">
        <f>Rozvaha!E120-Rozvaha!F120</f>
        <v>-488</v>
      </c>
      <c r="J120" s="570">
        <f>Rozvaha!F120-Rozvaha!G120</f>
        <v>-658</v>
      </c>
    </row>
    <row r="121" spans="1:10" outlineLevel="2">
      <c r="A121" s="194" t="s">
        <v>178</v>
      </c>
      <c r="B121" s="205" t="s">
        <v>89</v>
      </c>
      <c r="C121" s="213" t="str">
        <f>IF(Rozvaha!D121,Rozvaha!C121/Rozvaha!D121-1," ")</f>
        <v xml:space="preserve"> </v>
      </c>
      <c r="D121" s="462">
        <f>IF(Rozvaha!E121,Rozvaha!D121/Rozvaha!E121-1," ")</f>
        <v>-1</v>
      </c>
      <c r="E121" s="462">
        <f>IF(Rozvaha!F121,Rozvaha!E121/Rozvaha!F121-1," ")</f>
        <v>-0.5236051502145922</v>
      </c>
      <c r="F121" s="458">
        <f>IF(Rozvaha!G121,Rozvaha!F121/Rozvaha!G121-1," ")</f>
        <v>-0.4138364779874214</v>
      </c>
      <c r="G121" s="195">
        <f>Rozvaha!C121-Rozvaha!D121</f>
        <v>0</v>
      </c>
      <c r="H121" s="195">
        <f>Rozvaha!D121-Rozvaha!E121</f>
        <v>-444</v>
      </c>
      <c r="I121" s="195">
        <f>Rozvaha!E121-Rozvaha!F121</f>
        <v>-488</v>
      </c>
      <c r="J121" s="569">
        <f>Rozvaha!F121-Rozvaha!G121</f>
        <v>-658</v>
      </c>
    </row>
    <row r="122" spans="1:10" outlineLevel="2">
      <c r="A122" s="194" t="s">
        <v>179</v>
      </c>
      <c r="B122" s="205" t="s">
        <v>250</v>
      </c>
      <c r="C122" s="213" t="str">
        <f>IF(Rozvaha!D122,Rozvaha!C122/Rozvaha!D122-1," ")</f>
        <v xml:space="preserve"> </v>
      </c>
      <c r="D122" s="462" t="str">
        <f>IF(Rozvaha!E122,Rozvaha!D122/Rozvaha!E122-1," ")</f>
        <v xml:space="preserve"> </v>
      </c>
      <c r="E122" s="462" t="str">
        <f>IF(Rozvaha!F122,Rozvaha!E122/Rozvaha!F122-1," ")</f>
        <v xml:space="preserve"> </v>
      </c>
      <c r="F122" s="458" t="str">
        <f>IF(Rozvaha!G122,Rozvaha!F122/Rozvaha!G122-1," ")</f>
        <v xml:space="preserve"> </v>
      </c>
      <c r="G122" s="195">
        <f>Rozvaha!C122-Rozvaha!D122</f>
        <v>0</v>
      </c>
      <c r="H122" s="195">
        <f>Rozvaha!D122-Rozvaha!E122</f>
        <v>0</v>
      </c>
      <c r="I122" s="195">
        <f>Rozvaha!E122-Rozvaha!F122</f>
        <v>0</v>
      </c>
      <c r="J122" s="569">
        <f>Rozvaha!F122-Rozvaha!G122</f>
        <v>0</v>
      </c>
    </row>
    <row r="123" spans="1:10" outlineLevel="2">
      <c r="A123" s="196" t="s">
        <v>180</v>
      </c>
      <c r="B123" s="205" t="s">
        <v>90</v>
      </c>
      <c r="C123" s="213" t="str">
        <f>IF(Rozvaha!D123,Rozvaha!C123/Rozvaha!D123-1," ")</f>
        <v xml:space="preserve"> </v>
      </c>
      <c r="D123" s="462" t="str">
        <f>IF(Rozvaha!E123,Rozvaha!D123/Rozvaha!E123-1," ")</f>
        <v xml:space="preserve"> </v>
      </c>
      <c r="E123" s="462" t="str">
        <f>IF(Rozvaha!F123,Rozvaha!E123/Rozvaha!F123-1," ")</f>
        <v xml:space="preserve"> </v>
      </c>
      <c r="F123" s="458" t="str">
        <f>IF(Rozvaha!G123,Rozvaha!F123/Rozvaha!G123-1," ")</f>
        <v xml:space="preserve"> </v>
      </c>
      <c r="G123" s="195">
        <f>Rozvaha!C123-Rozvaha!D123</f>
        <v>0</v>
      </c>
      <c r="H123" s="195">
        <f>Rozvaha!D123-Rozvaha!E123</f>
        <v>0</v>
      </c>
      <c r="I123" s="195">
        <f>Rozvaha!E123-Rozvaha!F123</f>
        <v>0</v>
      </c>
      <c r="J123" s="569">
        <f>Rozvaha!F123-Rozvaha!G123</f>
        <v>0</v>
      </c>
    </row>
    <row r="124" spans="1:10">
      <c r="A124" s="175" t="s">
        <v>155</v>
      </c>
      <c r="B124" s="158" t="s">
        <v>91</v>
      </c>
      <c r="C124" s="211">
        <f>IF(Rozvaha!D124,Rozvaha!C124/Rozvaha!D124-1," ")</f>
        <v>-0.12037037037037035</v>
      </c>
      <c r="D124" s="460">
        <f>IF(Rozvaha!E124,Rozvaha!D124/Rozvaha!E124-1," ")</f>
        <v>0.42105263157894735</v>
      </c>
      <c r="E124" s="460">
        <f>IF(Rozvaha!F124,Rozvaha!E124/Rozvaha!F124-1," ")</f>
        <v>-0.1460674157303371</v>
      </c>
      <c r="F124" s="456">
        <f>IF(Rozvaha!G124,Rozvaha!F124/Rozvaha!G124-1," ")</f>
        <v>-1.1111111111111072E-2</v>
      </c>
      <c r="G124" s="201">
        <f>Rozvaha!C124-Rozvaha!D124</f>
        <v>-26</v>
      </c>
      <c r="H124" s="201">
        <f>Rozvaha!D124-Rozvaha!E124</f>
        <v>64</v>
      </c>
      <c r="I124" s="201">
        <f>Rozvaha!E124-Rozvaha!F124</f>
        <v>-26</v>
      </c>
      <c r="J124" s="571">
        <f>Rozvaha!F124-Rozvaha!G124</f>
        <v>-2</v>
      </c>
    </row>
    <row r="125" spans="1:10" outlineLevel="1">
      <c r="A125" s="193" t="s">
        <v>38</v>
      </c>
      <c r="B125" s="204" t="s">
        <v>59</v>
      </c>
      <c r="C125" s="212">
        <f>IF(Rozvaha!D125,Rozvaha!C125/Rozvaha!D125-1," ")</f>
        <v>-0.12037037037037035</v>
      </c>
      <c r="D125" s="461">
        <f>IF(Rozvaha!E125,Rozvaha!D125/Rozvaha!E125-1," ")</f>
        <v>0.42105263157894735</v>
      </c>
      <c r="E125" s="461">
        <f>IF(Rozvaha!F125,Rozvaha!E125/Rozvaha!F125-1," ")</f>
        <v>-0.1460674157303371</v>
      </c>
      <c r="F125" s="457">
        <f>IF(Rozvaha!G125,Rozvaha!F125/Rozvaha!G125-1," ")</f>
        <v>-1.1111111111111072E-2</v>
      </c>
      <c r="G125" s="192">
        <f>Rozvaha!C125-Rozvaha!D125</f>
        <v>-26</v>
      </c>
      <c r="H125" s="192">
        <f>Rozvaha!D125-Rozvaha!E125</f>
        <v>64</v>
      </c>
      <c r="I125" s="192">
        <f>Rozvaha!E125-Rozvaha!F125</f>
        <v>-26</v>
      </c>
      <c r="J125" s="570">
        <f>Rozvaha!F125-Rozvaha!G125</f>
        <v>-2</v>
      </c>
    </row>
    <row r="126" spans="1:10" outlineLevel="2">
      <c r="A126" s="194" t="s">
        <v>178</v>
      </c>
      <c r="B126" s="208" t="s">
        <v>92</v>
      </c>
      <c r="C126" s="213" t="str">
        <f>IF(Rozvaha!D126,Rozvaha!C126/Rozvaha!D126-1," ")</f>
        <v xml:space="preserve"> </v>
      </c>
      <c r="D126" s="462" t="str">
        <f>IF(Rozvaha!E126,Rozvaha!D126/Rozvaha!E126-1," ")</f>
        <v xml:space="preserve"> </v>
      </c>
      <c r="E126" s="462" t="str">
        <f>IF(Rozvaha!F126,Rozvaha!E126/Rozvaha!F126-1," ")</f>
        <v xml:space="preserve"> </v>
      </c>
      <c r="F126" s="458" t="str">
        <f>IF(Rozvaha!G126,Rozvaha!F126/Rozvaha!G126-1," ")</f>
        <v xml:space="preserve"> </v>
      </c>
      <c r="G126" s="195">
        <f>Rozvaha!C126-Rozvaha!D126</f>
        <v>0</v>
      </c>
      <c r="H126" s="195">
        <f>Rozvaha!D126-Rozvaha!E126</f>
        <v>0</v>
      </c>
      <c r="I126" s="195">
        <f>Rozvaha!E126-Rozvaha!F126</f>
        <v>0</v>
      </c>
      <c r="J126" s="569">
        <f>Rozvaha!F126-Rozvaha!G126</f>
        <v>0</v>
      </c>
    </row>
    <row r="127" spans="1:10" ht="12.75" outlineLevel="2" thickBot="1">
      <c r="A127" s="198" t="s">
        <v>179</v>
      </c>
      <c r="B127" s="209" t="s">
        <v>93</v>
      </c>
      <c r="C127" s="214">
        <f>IF(Rozvaha!D127,Rozvaha!C127/Rozvaha!D127-1," ")</f>
        <v>-0.12037037037037035</v>
      </c>
      <c r="D127" s="465">
        <f>IF(Rozvaha!E127,Rozvaha!D127/Rozvaha!E127-1," ")</f>
        <v>0.42105263157894735</v>
      </c>
      <c r="E127" s="465">
        <f>IF(Rozvaha!F127,Rozvaha!E127/Rozvaha!F127-1," ")</f>
        <v>-0.1460674157303371</v>
      </c>
      <c r="F127" s="463">
        <f>IF(Rozvaha!G127,Rozvaha!F127/Rozvaha!G127-1," ")</f>
        <v>-1.1111111111111072E-2</v>
      </c>
      <c r="G127" s="199">
        <f>Rozvaha!C127-Rozvaha!D127</f>
        <v>-26</v>
      </c>
      <c r="H127" s="199">
        <f>Rozvaha!D127-Rozvaha!E127</f>
        <v>64</v>
      </c>
      <c r="I127" s="199">
        <f>Rozvaha!E127-Rozvaha!F127</f>
        <v>-26</v>
      </c>
      <c r="J127" s="572">
        <f>Rozvaha!F127-Rozvaha!G127</f>
        <v>-2</v>
      </c>
    </row>
    <row r="128" spans="1:10" ht="13.5" customHeight="1">
      <c r="A128" s="202"/>
      <c r="B128" s="52" t="s">
        <v>273</v>
      </c>
      <c r="C128" s="53"/>
      <c r="D128" s="53"/>
      <c r="E128" s="53"/>
      <c r="F128" s="53"/>
    </row>
  </sheetData>
  <dataConsolidate/>
  <customSheetViews>
    <customSheetView guid="{09445C58-7089-41E9-B61F-E2E72404253A}" showPageBreaks="1" view="pageBreakPreview" showRuler="0">
      <selection activeCell="C30" sqref="C30"/>
      <rowBreaks count="1" manualBreakCount="1">
        <brk id="69" max="16383" man="1"/>
      </rowBreaks>
      <pageMargins left="0.78740157480314965" right="0.78740157480314965" top="0.98425196850393704" bottom="0.98425196850393704" header="0.51181102362204722" footer="0.51181102362204722"/>
      <pageSetup paperSize="9" scale="84" orientation="portrait" horizontalDpi="300" verticalDpi="300" r:id="rId1"/>
      <headerFooter alignWithMargins="0"/>
    </customSheetView>
  </customSheetViews>
  <mergeCells count="6">
    <mergeCell ref="A72:B72"/>
    <mergeCell ref="A2:B2"/>
    <mergeCell ref="A3:B3"/>
    <mergeCell ref="G2:J2"/>
    <mergeCell ref="A1:J1"/>
    <mergeCell ref="C2:F2"/>
  </mergeCells>
  <phoneticPr fontId="12" type="noConversion"/>
  <pageMargins left="0.78740157480314965" right="0.78740157480314965" top="0.98425196850393704" bottom="0.98425196850393704" header="0.51181102362204722" footer="0.51181102362204722"/>
  <pageSetup paperSize="9" scale="72" orientation="portrait" horizontalDpi="300" verticalDpi="300" r:id="rId2"/>
  <headerFooter alignWithMargins="0"/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:H67"/>
  <sheetViews>
    <sheetView zoomScaleNormal="100" workbookViewId="0">
      <selection activeCell="K10" sqref="K10"/>
    </sheetView>
  </sheetViews>
  <sheetFormatPr defaultRowHeight="12.75"/>
  <cols>
    <col min="1" max="1" width="3.85546875" customWidth="1"/>
    <col min="2" max="2" width="48.7109375" customWidth="1"/>
    <col min="3" max="3" width="4.7109375" customWidth="1"/>
    <col min="4" max="6" width="14.42578125" style="8" customWidth="1"/>
    <col min="7" max="8" width="14.42578125" customWidth="1"/>
  </cols>
  <sheetData>
    <row r="1" spans="1:8" ht="27.75" customHeight="1" thickBot="1">
      <c r="A1" s="640" t="s">
        <v>286</v>
      </c>
      <c r="B1" s="641"/>
      <c r="C1" s="641"/>
      <c r="D1" s="641"/>
      <c r="E1" s="641"/>
      <c r="F1" s="641"/>
      <c r="G1" s="641"/>
      <c r="H1" s="642"/>
    </row>
    <row r="2" spans="1:8" ht="13.5" thickBot="1">
      <c r="A2" s="656"/>
      <c r="B2" s="657"/>
      <c r="C2" s="241"/>
      <c r="D2" s="242"/>
      <c r="E2" s="242"/>
      <c r="F2" s="242"/>
      <c r="G2" s="242"/>
      <c r="H2" s="595"/>
    </row>
    <row r="3" spans="1:8" ht="13.5" thickBot="1">
      <c r="A3" s="637" t="str">
        <f>Rozvaha!A3</f>
        <v>ARES CZ s.r.o.</v>
      </c>
      <c r="B3" s="638"/>
      <c r="C3" s="114" t="s">
        <v>0</v>
      </c>
      <c r="D3" s="262">
        <v>2017</v>
      </c>
      <c r="E3" s="262">
        <f>D3-1</f>
        <v>2016</v>
      </c>
      <c r="F3" s="262">
        <f>E3-1</f>
        <v>2015</v>
      </c>
      <c r="G3" s="262">
        <f>F3-1</f>
        <v>2014</v>
      </c>
      <c r="H3" s="263">
        <f>G3-1</f>
        <v>2013</v>
      </c>
    </row>
    <row r="4" spans="1:8">
      <c r="A4" s="260" t="s">
        <v>151</v>
      </c>
      <c r="B4" s="261" t="s">
        <v>1</v>
      </c>
      <c r="C4" s="34" t="s">
        <v>192</v>
      </c>
      <c r="D4" s="22">
        <f>Výsledovka!D4/(Výsledovka!D$4+Výsledovka!D$8)</f>
        <v>0</v>
      </c>
      <c r="E4" s="22">
        <f>Výsledovka!E4/(Výsledovka!E$4+Výsledovka!E$8)</f>
        <v>0</v>
      </c>
      <c r="F4" s="22">
        <f>Výsledovka!F4/(Výsledovka!F$4+Výsledovka!F$8)</f>
        <v>0</v>
      </c>
      <c r="G4" s="592">
        <f>Výsledovka!G4/(Výsledovka!G$4+Výsledovka!G$8)</f>
        <v>0</v>
      </c>
      <c r="H4" s="423">
        <f>Výsledovka!H4/(Výsledovka!H$4+Výsledovka!H$8)</f>
        <v>0</v>
      </c>
    </row>
    <row r="5" spans="1:8">
      <c r="A5" s="247" t="s">
        <v>152</v>
      </c>
      <c r="B5" s="252" t="s">
        <v>119</v>
      </c>
      <c r="C5" s="9" t="s">
        <v>193</v>
      </c>
      <c r="D5" s="22">
        <f>Výsledovka!D5/(Výsledovka!D$4+Výsledovka!D$8)</f>
        <v>0</v>
      </c>
      <c r="E5" s="22">
        <f>Výsledovka!E5/(Výsledovka!E$4+Výsledovka!E$8)</f>
        <v>0</v>
      </c>
      <c r="F5" s="22">
        <f>Výsledovka!F5/(Výsledovka!F$4+Výsledovka!F$8)</f>
        <v>0</v>
      </c>
      <c r="G5" s="22">
        <f>Výsledovka!G5/(Výsledovka!G$4+Výsledovka!G$8)</f>
        <v>0</v>
      </c>
      <c r="H5" s="423">
        <f>Výsledovka!H5/(Výsledovka!H$4+Výsledovka!H$8)</f>
        <v>0</v>
      </c>
    </row>
    <row r="6" spans="1:8">
      <c r="A6" s="248" t="s">
        <v>177</v>
      </c>
      <c r="B6" s="253" t="s">
        <v>2</v>
      </c>
      <c r="C6" s="238" t="s">
        <v>194</v>
      </c>
      <c r="D6" s="239">
        <f>Výsledovka!D6/(Výsledovka!D$4+Výsledovka!D$8)</f>
        <v>0</v>
      </c>
      <c r="E6" s="239">
        <f>Výsledovka!E6/(Výsledovka!E$4+Výsledovka!E$8)</f>
        <v>0</v>
      </c>
      <c r="F6" s="239">
        <f>Výsledovka!F6/(Výsledovka!F$4+Výsledovka!F$8)</f>
        <v>0</v>
      </c>
      <c r="G6" s="239">
        <f>Výsledovka!G6/(Výsledovka!G$4+Výsledovka!G$8)</f>
        <v>0</v>
      </c>
      <c r="H6" s="424">
        <f>Výsledovka!H6/(Výsledovka!H$4+Výsledovka!H$8)</f>
        <v>0</v>
      </c>
    </row>
    <row r="7" spans="1:8">
      <c r="A7" s="249" t="s">
        <v>153</v>
      </c>
      <c r="B7" s="254" t="s">
        <v>3</v>
      </c>
      <c r="C7" s="30" t="s">
        <v>195</v>
      </c>
      <c r="D7" s="23">
        <f>Výsledovka!D7/(Výsledovka!D$4+Výsledovka!D$8)</f>
        <v>1.0008029978586723</v>
      </c>
      <c r="E7" s="23">
        <f>Výsledovka!E7/(Výsledovka!E$4+Výsledovka!E$8)</f>
        <v>1</v>
      </c>
      <c r="F7" s="23">
        <f>Výsledovka!F7/(Výsledovka!F$4+Výsledovka!F$8)</f>
        <v>1</v>
      </c>
      <c r="G7" s="23">
        <f>Výsledovka!G7/(Výsledovka!G$4+Výsledovka!G$8)</f>
        <v>1</v>
      </c>
      <c r="H7" s="425">
        <f>Výsledovka!H7/(Výsledovka!H$4+Výsledovka!H$8)</f>
        <v>1</v>
      </c>
    </row>
    <row r="8" spans="1:8">
      <c r="A8" s="250" t="s">
        <v>178</v>
      </c>
      <c r="B8" s="252" t="s">
        <v>120</v>
      </c>
      <c r="C8" s="9" t="s">
        <v>196</v>
      </c>
      <c r="D8" s="22">
        <f>Výsledovka!D8/(Výsledovka!D$4+Výsledovka!D$8)</f>
        <v>1</v>
      </c>
      <c r="E8" s="22">
        <f>Výsledovka!E8/(Výsledovka!E$4+Výsledovka!E$8)</f>
        <v>1</v>
      </c>
      <c r="F8" s="22">
        <f>Výsledovka!F8/(Výsledovka!F$4+Výsledovka!F$8)</f>
        <v>1</v>
      </c>
      <c r="G8" s="22">
        <f>Výsledovka!G8/(Výsledovka!G$4+Výsledovka!G$8)</f>
        <v>1</v>
      </c>
      <c r="H8" s="423">
        <f>Výsledovka!H8/(Výsledovka!H$4+Výsledovka!H$8)</f>
        <v>1</v>
      </c>
    </row>
    <row r="9" spans="1:8">
      <c r="A9" s="250" t="s">
        <v>179</v>
      </c>
      <c r="B9" s="252" t="s">
        <v>258</v>
      </c>
      <c r="C9" s="9" t="s">
        <v>197</v>
      </c>
      <c r="D9" s="22">
        <f>Výsledovka!D9/(Výsledovka!D$4+Výsledovka!D$8)</f>
        <v>0</v>
      </c>
      <c r="E9" s="22">
        <f>Výsledovka!E9/(Výsledovka!E$4+Výsledovka!E$8)</f>
        <v>0</v>
      </c>
      <c r="F9" s="22">
        <f>Výsledovka!F9/(Výsledovka!F$4+Výsledovka!F$8)</f>
        <v>0</v>
      </c>
      <c r="G9" s="22">
        <f>Výsledovka!G9/(Výsledovka!G$4+Výsledovka!G$8)</f>
        <v>0</v>
      </c>
      <c r="H9" s="423">
        <f>Výsledovka!H9/(Výsledovka!H$4+Výsledovka!H$8)</f>
        <v>0</v>
      </c>
    </row>
    <row r="10" spans="1:8">
      <c r="A10" s="250" t="s">
        <v>180</v>
      </c>
      <c r="B10" s="252" t="s">
        <v>121</v>
      </c>
      <c r="C10" s="9" t="s">
        <v>198</v>
      </c>
      <c r="D10" s="22">
        <f>Výsledovka!D10/(Výsledovka!D$4+Výsledovka!D$8)</f>
        <v>8.0299785867237686E-4</v>
      </c>
      <c r="E10" s="22">
        <f>Výsledovka!E10/(Výsledovka!E$4+Výsledovka!E$8)</f>
        <v>0</v>
      </c>
      <c r="F10" s="22">
        <f>Výsledovka!F10/(Výsledovka!F$4+Výsledovka!F$8)</f>
        <v>0</v>
      </c>
      <c r="G10" s="22">
        <f>Výsledovka!G10/(Výsledovka!G$4+Výsledovka!G$8)</f>
        <v>0</v>
      </c>
      <c r="H10" s="423">
        <f>Výsledovka!H10/(Výsledovka!H$4+Výsledovka!H$8)</f>
        <v>0</v>
      </c>
    </row>
    <row r="11" spans="1:8">
      <c r="A11" s="249" t="s">
        <v>154</v>
      </c>
      <c r="B11" s="254" t="s">
        <v>4</v>
      </c>
      <c r="C11" s="30" t="s">
        <v>199</v>
      </c>
      <c r="D11" s="23">
        <f>Výsledovka!D11/(Výsledovka!D$4+Výsledovka!D$8)</f>
        <v>0.60894004282655245</v>
      </c>
      <c r="E11" s="23">
        <f>Výsledovka!E11/(Výsledovka!E$4+Výsledovka!E$8)</f>
        <v>0.57196819085487083</v>
      </c>
      <c r="F11" s="426">
        <f>Výsledovka!F11/(Výsledovka!F$4+Výsledovka!F$8)</f>
        <v>0.59439618255230642</v>
      </c>
      <c r="G11" s="23">
        <f>Výsledovka!G11/(Výsledovka!G$4+Výsledovka!G$8)</f>
        <v>0.58788898233809928</v>
      </c>
      <c r="H11" s="425">
        <f>Výsledovka!H11/(Výsledovka!H$4+Výsledovka!H$8)</f>
        <v>0.60648816798133542</v>
      </c>
    </row>
    <row r="12" spans="1:8">
      <c r="A12" s="250" t="s">
        <v>178</v>
      </c>
      <c r="B12" s="252" t="s">
        <v>122</v>
      </c>
      <c r="C12" s="9" t="s">
        <v>200</v>
      </c>
      <c r="D12" s="22">
        <f>Výsledovka!D12/(Výsledovka!D$4+Výsledovka!D$8)</f>
        <v>7.7533904354032832E-2</v>
      </c>
      <c r="E12" s="22">
        <f>Výsledovka!E12/(Výsledovka!E$4+Výsledovka!E$8)</f>
        <v>7.6938369781312133E-2</v>
      </c>
      <c r="F12" s="22">
        <f>Výsledovka!F12/(Výsledovka!F$4+Výsledovka!F$8)</f>
        <v>9.1643215465557329E-2</v>
      </c>
      <c r="G12" s="22">
        <f>Výsledovka!G12/(Výsledovka!G$4+Výsledovka!G$8)</f>
        <v>7.6174456325844048E-2</v>
      </c>
      <c r="H12" s="423">
        <f>Výsledovka!H12/(Výsledovka!H$4+Výsledovka!H$8)</f>
        <v>7.1769803355182751E-2</v>
      </c>
    </row>
    <row r="13" spans="1:8">
      <c r="A13" s="250" t="s">
        <v>179</v>
      </c>
      <c r="B13" s="252" t="s">
        <v>123</v>
      </c>
      <c r="C13" s="6">
        <v>10</v>
      </c>
      <c r="D13" s="22">
        <f>Výsledovka!D13/(Výsledovka!D$4+Výsledovka!D$8)</f>
        <v>0.53140613847251961</v>
      </c>
      <c r="E13" s="22">
        <f>Výsledovka!E13/(Výsledovka!E$4+Výsledovka!E$8)</f>
        <v>0.49502982107355864</v>
      </c>
      <c r="F13" s="22">
        <f>Výsledovka!F13/(Výsledovka!F$4+Výsledovka!F$8)</f>
        <v>0.5027529670867491</v>
      </c>
      <c r="G13" s="22">
        <f>Výsledovka!G13/(Výsledovka!G$4+Výsledovka!G$8)</f>
        <v>0.5117145260122552</v>
      </c>
      <c r="H13" s="423">
        <f>Výsledovka!H13/(Výsledovka!H$4+Výsledovka!H$8)</f>
        <v>0.53471836462615263</v>
      </c>
    </row>
    <row r="14" spans="1:8">
      <c r="A14" s="248" t="s">
        <v>177</v>
      </c>
      <c r="B14" s="253" t="s">
        <v>5</v>
      </c>
      <c r="C14" s="240">
        <v>11</v>
      </c>
      <c r="D14" s="239">
        <f>Výsledovka!D14/(Výsledovka!D$4+Výsledovka!D$8)</f>
        <v>0.39186295503211993</v>
      </c>
      <c r="E14" s="239">
        <f>Výsledovka!E14/(Výsledovka!E$4+Výsledovka!E$8)</f>
        <v>0.42803180914512923</v>
      </c>
      <c r="F14" s="239">
        <f>Výsledovka!F14/(Výsledovka!F$4+Výsledovka!F$8)</f>
        <v>0.40560381744769364</v>
      </c>
      <c r="G14" s="239">
        <f>Výsledovka!G14/(Výsledovka!G$4+Výsledovka!G$8)</f>
        <v>0.41211101766190078</v>
      </c>
      <c r="H14" s="424">
        <f>Výsledovka!H14/(Výsledovka!H$4+Výsledovka!H$8)</f>
        <v>0.39351183201866458</v>
      </c>
    </row>
    <row r="15" spans="1:8">
      <c r="A15" s="249" t="s">
        <v>155</v>
      </c>
      <c r="B15" s="254" t="s">
        <v>6</v>
      </c>
      <c r="C15" s="31">
        <v>12</v>
      </c>
      <c r="D15" s="23">
        <f>Výsledovka!D15/(Výsledovka!D$4+Výsledovka!D$8)</f>
        <v>0.26650606709493219</v>
      </c>
      <c r="E15" s="23">
        <f>Výsledovka!E15/(Výsledovka!E$4+Výsledovka!E$8)</f>
        <v>0.26769383697813121</v>
      </c>
      <c r="F15" s="23">
        <f>Výsledovka!F15/(Výsledovka!F$4+Výsledovka!F$8)</f>
        <v>0.33060075859537502</v>
      </c>
      <c r="G15" s="23">
        <f>Výsledovka!G15/(Výsledovka!G$4+Výsledovka!G$8)</f>
        <v>0.31755376667067164</v>
      </c>
      <c r="H15" s="425">
        <f>Výsledovka!H15/(Výsledovka!H$4+Výsledovka!H$8)</f>
        <v>0.29974447283635153</v>
      </c>
    </row>
    <row r="16" spans="1:8">
      <c r="A16" s="250" t="s">
        <v>178</v>
      </c>
      <c r="B16" s="252" t="s">
        <v>124</v>
      </c>
      <c r="C16" s="6">
        <v>13</v>
      </c>
      <c r="D16" s="22">
        <f>Výsledovka!D16/(Výsledovka!D$4+Výsledovka!D$8)</f>
        <v>0.1978051391862955</v>
      </c>
      <c r="E16" s="22">
        <f>Výsledovka!E16/(Výsledovka!E$4+Výsledovka!E$8)</f>
        <v>0.20049701789264412</v>
      </c>
      <c r="F16" s="22">
        <f>Výsledovka!F16/(Výsledovka!F$4+Výsledovka!F$8)</f>
        <v>0.24715526734369264</v>
      </c>
      <c r="G16" s="22">
        <f>Výsledovka!G16/(Výsledovka!G$4+Výsledovka!G$8)</f>
        <v>0.23681364892466658</v>
      </c>
      <c r="H16" s="423">
        <f>Výsledovka!H16/(Výsledovka!H$4+Výsledovka!H$8)</f>
        <v>0.22686368181313188</v>
      </c>
    </row>
    <row r="17" spans="1:8">
      <c r="A17" s="250" t="s">
        <v>179</v>
      </c>
      <c r="B17" s="252" t="s">
        <v>125</v>
      </c>
      <c r="C17" s="6">
        <v>14</v>
      </c>
      <c r="D17" s="22">
        <f>Výsledovka!D17/(Výsledovka!D$4+Výsledovka!D$8)</f>
        <v>0</v>
      </c>
      <c r="E17" s="22">
        <f>Výsledovka!E17/(Výsledovka!E$4+Výsledovka!E$8)</f>
        <v>0</v>
      </c>
      <c r="F17" s="22">
        <f>Výsledovka!F17/(Výsledovka!F$4+Výsledovka!F$8)</f>
        <v>0</v>
      </c>
      <c r="G17" s="22">
        <f>Výsledovka!G17/(Výsledovka!G$4+Výsledovka!G$8)</f>
        <v>0</v>
      </c>
      <c r="H17" s="423">
        <f>Výsledovka!H17/(Výsledovka!H$4+Výsledovka!H$8)</f>
        <v>0</v>
      </c>
    </row>
    <row r="18" spans="1:8">
      <c r="A18" s="250" t="s">
        <v>180</v>
      </c>
      <c r="B18" s="252" t="s">
        <v>259</v>
      </c>
      <c r="C18" s="6">
        <v>15</v>
      </c>
      <c r="D18" s="22">
        <f>Výsledovka!D18/(Výsledovka!D$4+Výsledovka!D$8)</f>
        <v>6.8700927908636689E-2</v>
      </c>
      <c r="E18" s="22">
        <f>Výsledovka!E18/(Výsledovka!E$4+Výsledovka!E$8)</f>
        <v>6.7196819085487081E-2</v>
      </c>
      <c r="F18" s="22">
        <f>Výsledovka!F18/(Výsledovka!F$4+Výsledovka!F$8)</f>
        <v>6.2767649577878379E-2</v>
      </c>
      <c r="G18" s="22">
        <f>Výsledovka!G18/(Výsledovka!G$4+Výsledovka!G$8)</f>
        <v>6.3558812928030756E-2</v>
      </c>
      <c r="H18" s="423">
        <f>Výsledovka!H18/(Výsledovka!H$4+Výsledovka!H$8)</f>
        <v>5.8882346405954897E-2</v>
      </c>
    </row>
    <row r="19" spans="1:8">
      <c r="A19" s="250" t="s">
        <v>181</v>
      </c>
      <c r="B19" s="252" t="s">
        <v>126</v>
      </c>
      <c r="C19" s="6">
        <v>16</v>
      </c>
      <c r="D19" s="22">
        <f>Výsledovka!D19/(Výsledovka!D$4+Výsledovka!D$8)</f>
        <v>0</v>
      </c>
      <c r="E19" s="22">
        <f>Výsledovka!E19/(Výsledovka!E$4+Výsledovka!E$8)</f>
        <v>0</v>
      </c>
      <c r="F19" s="22">
        <f>Výsledovka!F19/(Výsledovka!F$4+Výsledovka!F$8)</f>
        <v>2.0677841673803987E-2</v>
      </c>
      <c r="G19" s="22">
        <f>Výsledovka!G19/(Výsledovka!G$4+Výsledovka!G$8)</f>
        <v>1.7181304817974287E-2</v>
      </c>
      <c r="H19" s="423">
        <f>Výsledovka!H19/(Výsledovka!H$4+Výsledovka!H$8)</f>
        <v>1.3998444617264749E-2</v>
      </c>
    </row>
    <row r="20" spans="1:8">
      <c r="A20" s="247" t="s">
        <v>156</v>
      </c>
      <c r="B20" s="252" t="s">
        <v>7</v>
      </c>
      <c r="C20" s="6">
        <v>17</v>
      </c>
      <c r="D20" s="22">
        <f>Výsledovka!D20/(Výsledovka!D$4+Výsledovka!D$8)</f>
        <v>2.2305496074232693E-3</v>
      </c>
      <c r="E20" s="22">
        <f>Výsledovka!E20/(Výsledovka!E$4+Výsledovka!E$8)</f>
        <v>1.8886679920477136E-3</v>
      </c>
      <c r="F20" s="22">
        <f>Výsledovka!F20/(Výsledovka!F$4+Výsledovka!F$8)</f>
        <v>1.4682491129328276E-3</v>
      </c>
      <c r="G20" s="22">
        <f>Výsledovka!G20/(Výsledovka!G$4+Výsledovka!G$8)</f>
        <v>2.162681725339421E-3</v>
      </c>
      <c r="H20" s="423">
        <f>Výsledovka!H20/(Výsledovka!H$4+Výsledovka!H$8)</f>
        <v>2.5552716364848349E-3</v>
      </c>
    </row>
    <row r="21" spans="1:8">
      <c r="A21" s="247" t="s">
        <v>157</v>
      </c>
      <c r="B21" s="252" t="s">
        <v>127</v>
      </c>
      <c r="C21" s="6">
        <v>18</v>
      </c>
      <c r="D21" s="22">
        <f>Výsledovka!D21/(Výsledovka!D$4+Výsledovka!D$8)</f>
        <v>1.8022840827980013E-2</v>
      </c>
      <c r="E21" s="22">
        <f>Výsledovka!E21/(Výsledovka!E$4+Výsledovka!E$8)</f>
        <v>2.445328031809145E-2</v>
      </c>
      <c r="F21" s="22">
        <f>Výsledovka!F21/(Výsledovka!F$4+Výsledovka!F$8)</f>
        <v>4.306864064602961E-2</v>
      </c>
      <c r="G21" s="22">
        <f>Výsledovka!G21/(Výsledovka!G$4+Výsledovka!G$8)</f>
        <v>5.4187192118226604E-2</v>
      </c>
      <c r="H21" s="423">
        <f>Výsledovka!H21/(Výsledovka!H$4+Výsledovka!H$8)</f>
        <v>4.8550161093211863E-2</v>
      </c>
    </row>
    <row r="22" spans="1:8">
      <c r="A22" s="249" t="s">
        <v>158</v>
      </c>
      <c r="B22" s="254" t="s">
        <v>128</v>
      </c>
      <c r="C22" s="31">
        <v>19</v>
      </c>
      <c r="D22" s="23">
        <f>Výsledovka!D22/(Výsledovka!D$4+Výsledovka!D$8)</f>
        <v>0</v>
      </c>
      <c r="E22" s="594">
        <f>Výsledovka!E22/(Výsledovka!E$4+Výsledovka!E$8)</f>
        <v>0</v>
      </c>
      <c r="F22" s="23">
        <f>Výsledovka!F22/(Výsledovka!F$4+Výsledovka!F$8)</f>
        <v>0</v>
      </c>
      <c r="G22" s="23">
        <f>Výsledovka!G22/(Výsledovka!G$4+Výsledovka!G$8)</f>
        <v>7.2089390844647366E-4</v>
      </c>
      <c r="H22" s="425">
        <f>Výsledovka!H22/(Výsledovka!H$4+Výsledovka!H$8)</f>
        <v>1.2331963115209421E-2</v>
      </c>
    </row>
    <row r="23" spans="1:8">
      <c r="A23" s="250" t="s">
        <v>178</v>
      </c>
      <c r="B23" s="252" t="s">
        <v>269</v>
      </c>
      <c r="C23" s="6">
        <v>20</v>
      </c>
      <c r="D23" s="22">
        <f>Výsledovka!D23/(Výsledovka!D$4+Výsledovka!D$8)</f>
        <v>0</v>
      </c>
      <c r="E23" s="22">
        <f>Výsledovka!E23/(Výsledovka!E$4+Výsledovka!E$8)</f>
        <v>0</v>
      </c>
      <c r="F23" s="22">
        <f>Výsledovka!F23/(Výsledovka!F$4+Výsledovka!F$8)</f>
        <v>0</v>
      </c>
      <c r="G23" s="22">
        <f>Výsledovka!G23/(Výsledovka!G$4+Výsledovka!G$8)</f>
        <v>0</v>
      </c>
      <c r="H23" s="423">
        <f>Výsledovka!H23/(Výsledovka!H$4+Výsledovka!H$8)</f>
        <v>1.2331963115209421E-2</v>
      </c>
    </row>
    <row r="24" spans="1:8">
      <c r="A24" s="250" t="s">
        <v>179</v>
      </c>
      <c r="B24" s="252" t="s">
        <v>270</v>
      </c>
      <c r="C24" s="6">
        <v>21</v>
      </c>
      <c r="D24" s="22">
        <f>Výsledovka!D24/(Výsledovka!D$4+Výsledovka!D$8)</f>
        <v>0</v>
      </c>
      <c r="E24" s="22">
        <f>Výsledovka!E24/(Výsledovka!E$4+Výsledovka!E$8)</f>
        <v>0</v>
      </c>
      <c r="F24" s="22">
        <f>Výsledovka!F24/(Výsledovka!F$4+Výsledovka!F$8)</f>
        <v>0</v>
      </c>
      <c r="G24" s="22">
        <f>Výsledovka!G24/(Výsledovka!G$4+Výsledovka!G$8)</f>
        <v>7.2089390844647366E-4</v>
      </c>
      <c r="H24" s="423">
        <f>Výsledovka!H24/(Výsledovka!H$4+Výsledovka!H$8)</f>
        <v>0</v>
      </c>
    </row>
    <row r="25" spans="1:8">
      <c r="A25" s="249" t="s">
        <v>159</v>
      </c>
      <c r="B25" s="254" t="s">
        <v>129</v>
      </c>
      <c r="C25" s="31">
        <v>22</v>
      </c>
      <c r="D25" s="23">
        <f>Výsledovka!D25/(Výsledovka!D$4+Výsledovka!D$8)</f>
        <v>0</v>
      </c>
      <c r="E25" s="23">
        <f>Výsledovka!E25/(Výsledovka!E$4+Výsledovka!E$8)</f>
        <v>0</v>
      </c>
      <c r="F25" s="23">
        <f>Výsledovka!F25/(Výsledovka!F$4+Výsledovka!F$8)</f>
        <v>0</v>
      </c>
      <c r="G25" s="23">
        <f>Výsledovka!G25/(Výsledovka!G$4+Výsledovka!G$8)</f>
        <v>0</v>
      </c>
      <c r="H25" s="425">
        <f>Výsledovka!H25/(Výsledovka!H$4+Výsledovka!H$8)</f>
        <v>0</v>
      </c>
    </row>
    <row r="26" spans="1:8">
      <c r="A26" s="250" t="s">
        <v>178</v>
      </c>
      <c r="B26" s="252" t="s">
        <v>260</v>
      </c>
      <c r="C26" s="6">
        <v>23</v>
      </c>
      <c r="D26" s="22">
        <f>Výsledovka!D26/(Výsledovka!D$4+Výsledovka!D$8)</f>
        <v>0</v>
      </c>
      <c r="E26" s="22">
        <f>Výsledovka!E26/(Výsledovka!E$4+Výsledovka!E$8)</f>
        <v>0</v>
      </c>
      <c r="F26" s="22">
        <f>Výsledovka!F26/(Výsledovka!F$4+Výsledovka!F$8)</f>
        <v>0</v>
      </c>
      <c r="G26" s="22">
        <f>Výsledovka!G26/(Výsledovka!G$4+Výsledovka!G$8)</f>
        <v>0</v>
      </c>
      <c r="H26" s="423">
        <f>Výsledovka!H26/(Výsledovka!H$4+Výsledovka!H$8)</f>
        <v>0</v>
      </c>
    </row>
    <row r="27" spans="1:8">
      <c r="A27" s="250" t="s">
        <v>179</v>
      </c>
      <c r="B27" s="252" t="s">
        <v>261</v>
      </c>
      <c r="C27" s="6">
        <v>24</v>
      </c>
      <c r="D27" s="22">
        <f>Výsledovka!D27/(Výsledovka!D$4+Výsledovka!D$8)</f>
        <v>0</v>
      </c>
      <c r="E27" s="22">
        <f>Výsledovka!E27/(Výsledovka!E$4+Výsledovka!E$8)</f>
        <v>0</v>
      </c>
      <c r="F27" s="22">
        <f>Výsledovka!F27/(Výsledovka!F$4+Výsledovka!F$8)</f>
        <v>0</v>
      </c>
      <c r="G27" s="22">
        <f>Výsledovka!G27/(Výsledovka!G$4+Výsledovka!G$8)</f>
        <v>0</v>
      </c>
      <c r="H27" s="423">
        <f>Výsledovka!H27/(Výsledovka!H$4+Výsledovka!H$8)</f>
        <v>0</v>
      </c>
    </row>
    <row r="28" spans="1:8">
      <c r="A28" s="247" t="s">
        <v>161</v>
      </c>
      <c r="B28" s="252" t="s">
        <v>262</v>
      </c>
      <c r="C28" s="6">
        <v>25</v>
      </c>
      <c r="D28" s="22">
        <f>Výsledovka!D28/(Výsledovka!D$4+Výsledovka!D$8)</f>
        <v>0</v>
      </c>
      <c r="E28" s="22">
        <f>Výsledovka!E28/(Výsledovka!E$4+Výsledovka!E$8)</f>
        <v>0</v>
      </c>
      <c r="F28" s="22">
        <f>Výsledovka!F28/(Výsledovka!F$4+Výsledovka!F$8)</f>
        <v>0</v>
      </c>
      <c r="G28" s="22">
        <f>Výsledovka!G28/(Výsledovka!G$4+Výsledovka!G$8)</f>
        <v>0</v>
      </c>
      <c r="H28" s="423">
        <f>Výsledovka!H28/(Výsledovka!H$4+Výsledovka!H$8)</f>
        <v>0</v>
      </c>
    </row>
    <row r="29" spans="1:8">
      <c r="A29" s="247"/>
      <c r="B29" s="252" t="s">
        <v>263</v>
      </c>
      <c r="C29" s="6">
        <v>26</v>
      </c>
      <c r="D29" s="22">
        <f>Výsledovka!D29/(Výsledovka!D$4+Výsledovka!D$8)</f>
        <v>0</v>
      </c>
      <c r="E29" s="22">
        <f>Výsledovka!E29/(Výsledovka!E$4+Výsledovka!E$8)</f>
        <v>0</v>
      </c>
      <c r="F29" s="22">
        <f>Výsledovka!F29/(Výsledovka!F$4+Výsledovka!F$8)</f>
        <v>0</v>
      </c>
      <c r="G29" s="22">
        <f>Výsledovka!G29/(Výsledovka!G$4+Výsledovka!G$8)</f>
        <v>0</v>
      </c>
      <c r="H29" s="423">
        <f>Výsledovka!H29/(Výsledovka!H$4+Výsledovka!H$8)</f>
        <v>0</v>
      </c>
    </row>
    <row r="30" spans="1:8">
      <c r="A30" s="247" t="s">
        <v>160</v>
      </c>
      <c r="B30" s="252" t="s">
        <v>130</v>
      </c>
      <c r="C30" s="6">
        <v>27</v>
      </c>
      <c r="D30" s="22">
        <f>Výsledovka!D30/(Výsledovka!D$4+Výsledovka!D$8)</f>
        <v>9.8144182726623837E-4</v>
      </c>
      <c r="E30" s="22">
        <f>Výsledovka!E30/(Výsledovka!E$4+Výsledovka!E$8)</f>
        <v>9.9403578528827041E-5</v>
      </c>
      <c r="F30" s="22">
        <f>Výsledovka!F30/(Výsledovka!F$4+Výsledovka!F$8)</f>
        <v>3.4503854153921446E-2</v>
      </c>
      <c r="G30" s="22">
        <f>Výsledovka!G30/(Výsledovka!G$4+Výsledovka!G$8)</f>
        <v>0</v>
      </c>
      <c r="H30" s="423">
        <f>Výsledovka!H30/(Výsledovka!H$4+Výsledovka!H$8)</f>
        <v>0</v>
      </c>
    </row>
    <row r="31" spans="1:8">
      <c r="A31" s="247" t="s">
        <v>163</v>
      </c>
      <c r="B31" s="252" t="s">
        <v>131</v>
      </c>
      <c r="C31" s="6">
        <v>28</v>
      </c>
      <c r="D31" s="22">
        <f>Výsledovka!D31/(Výsledovka!D$4+Výsledovka!D$8)</f>
        <v>5.3533190578158455E-3</v>
      </c>
      <c r="E31" s="22">
        <f>Výsledovka!E31/(Výsledovka!E$4+Výsledovka!E$8)</f>
        <v>8.1510934393638178E-3</v>
      </c>
      <c r="F31" s="22">
        <f>Výsledovka!F31/(Výsledovka!F$4+Výsledovka!F$8)</f>
        <v>8.1977242138749542E-3</v>
      </c>
      <c r="G31" s="22">
        <f>Výsledovka!G31/(Výsledovka!G$4+Výsledovka!G$8)</f>
        <v>7.0887900997236575E-3</v>
      </c>
      <c r="H31" s="423">
        <f>Výsledovka!H31/(Výsledovka!H$4+Výsledovka!H$8)</f>
        <v>8.9990001110987674E-3</v>
      </c>
    </row>
    <row r="32" spans="1:8">
      <c r="A32" s="247" t="s">
        <v>162</v>
      </c>
      <c r="B32" s="252" t="s">
        <v>132</v>
      </c>
      <c r="C32" s="6">
        <v>29</v>
      </c>
      <c r="D32" s="22">
        <f>Výsledovka!D32/(Výsledovka!D$4+Výsledovka!D$8)</f>
        <v>0</v>
      </c>
      <c r="E32" s="22">
        <f>Výsledovka!E32/(Výsledovka!E$4+Výsledovka!E$8)</f>
        <v>0</v>
      </c>
      <c r="F32" s="22">
        <f>Výsledovka!F32/(Výsledovka!F$4+Výsledovka!F$8)</f>
        <v>0</v>
      </c>
      <c r="G32" s="22">
        <f>Výsledovka!G32/(Výsledovka!G$4+Výsledovka!G$8)</f>
        <v>0</v>
      </c>
      <c r="H32" s="423">
        <f>Výsledovka!H32/(Výsledovka!H$4+Výsledovka!H$8)</f>
        <v>0</v>
      </c>
    </row>
    <row r="33" spans="1:8">
      <c r="A33" s="247" t="s">
        <v>151</v>
      </c>
      <c r="B33" s="252" t="s">
        <v>8</v>
      </c>
      <c r="C33" s="6">
        <v>30</v>
      </c>
      <c r="D33" s="22">
        <f>Výsledovka!D33/(Výsledovka!D$4+Výsledovka!D$8)</f>
        <v>0</v>
      </c>
      <c r="E33" s="22">
        <f>Výsledovka!E33/(Výsledovka!E$4+Výsledovka!E$8)</f>
        <v>0</v>
      </c>
      <c r="F33" s="22">
        <f>Výsledovka!F33/(Výsledovka!F$4+Výsledovka!F$8)</f>
        <v>0</v>
      </c>
      <c r="G33" s="22">
        <f>Výsledovka!G33/(Výsledovka!G$4+Výsledovka!G$8)</f>
        <v>0</v>
      </c>
      <c r="H33" s="423">
        <f>Výsledovka!H33/(Výsledovka!H$4+Výsledovka!H$8)</f>
        <v>0</v>
      </c>
    </row>
    <row r="34" spans="1:8">
      <c r="A34" s="247" t="s">
        <v>167</v>
      </c>
      <c r="B34" s="255" t="s">
        <v>133</v>
      </c>
      <c r="C34" s="240">
        <v>30</v>
      </c>
      <c r="D34" s="239">
        <f>Výsledovka!D34/(Výsledovka!D$4+Výsledovka!D$8)</f>
        <v>0.10073162027123483</v>
      </c>
      <c r="E34" s="239">
        <f>Výsledovka!E34/(Výsledovka!E$4+Výsledovka!E$8)</f>
        <v>0.12594433399602387</v>
      </c>
      <c r="F34" s="428">
        <f>Výsledovka!F34/(Výsledovka!F$4+Výsledovka!F$8)</f>
        <v>5.6772299033402668E-2</v>
      </c>
      <c r="G34" s="239">
        <f>Výsledovka!G34/(Výsledovka!G$4+Výsledovka!G$8)</f>
        <v>3.1839480956385918E-2</v>
      </c>
      <c r="H34" s="424">
        <f>Výsledovka!H34/(Výsledovka!H$4+Výsledovka!H$8)</f>
        <v>4.5994889456727028E-2</v>
      </c>
    </row>
    <row r="35" spans="1:8">
      <c r="A35" s="247" t="s">
        <v>164</v>
      </c>
      <c r="B35" s="252" t="s">
        <v>134</v>
      </c>
      <c r="C35" s="6">
        <v>31</v>
      </c>
      <c r="D35" s="22">
        <f>Výsledovka!D35/(Výsledovka!D$4+Výsledovka!D$8)</f>
        <v>0</v>
      </c>
      <c r="E35" s="22">
        <f>Výsledovka!E35/(Výsledovka!E$4+Výsledovka!E$8)</f>
        <v>0</v>
      </c>
      <c r="F35" s="427">
        <f>Výsledovka!F35/(Výsledovka!F$4+Výsledovka!F$8)</f>
        <v>0</v>
      </c>
      <c r="G35" s="22">
        <f>Výsledovka!G35/(Výsledovka!G$4+Výsledovka!G$8)</f>
        <v>0</v>
      </c>
      <c r="H35" s="423">
        <f>Výsledovka!H35/(Výsledovka!H$4+Výsledovka!H$8)</f>
        <v>0</v>
      </c>
    </row>
    <row r="36" spans="1:8">
      <c r="A36" s="247" t="s">
        <v>166</v>
      </c>
      <c r="B36" s="252" t="s">
        <v>135</v>
      </c>
      <c r="C36" s="6">
        <v>32</v>
      </c>
      <c r="D36" s="22">
        <f>Výsledovka!D36/(Výsledovka!D$4+Výsledovka!D$8)</f>
        <v>0</v>
      </c>
      <c r="E36" s="22">
        <f>Výsledovka!E36/(Výsledovka!E$4+Výsledovka!E$8)</f>
        <v>0</v>
      </c>
      <c r="F36" s="22">
        <f>Výsledovka!F36/(Výsledovka!F$4+Výsledovka!F$8)</f>
        <v>0</v>
      </c>
      <c r="G36" s="22">
        <f>Výsledovka!G36/(Výsledovka!G$4+Výsledovka!G$8)</f>
        <v>0</v>
      </c>
      <c r="H36" s="423">
        <f>Výsledovka!H36/(Výsledovka!H$4+Výsledovka!H$8)</f>
        <v>0</v>
      </c>
    </row>
    <row r="37" spans="1:8">
      <c r="A37" s="249" t="s">
        <v>165</v>
      </c>
      <c r="B37" s="254" t="s">
        <v>136</v>
      </c>
      <c r="C37" s="31">
        <v>33</v>
      </c>
      <c r="D37" s="23">
        <f>Výsledovka!D37/(Výsledovka!D$4+Výsledovka!D$8)</f>
        <v>0</v>
      </c>
      <c r="E37" s="23">
        <f>Výsledovka!E37/(Výsledovka!E$4+Výsledovka!E$8)</f>
        <v>0</v>
      </c>
      <c r="F37" s="23">
        <f>Výsledovka!F37/(Výsledovka!F$4+Výsledovka!F$8)</f>
        <v>0</v>
      </c>
      <c r="G37" s="23">
        <f>Výsledovka!G37/(Výsledovka!G$4+Výsledovka!G$8)</f>
        <v>0</v>
      </c>
      <c r="H37" s="425">
        <f>Výsledovka!H37/(Výsledovka!H$4+Výsledovka!H$8)</f>
        <v>0</v>
      </c>
    </row>
    <row r="38" spans="1:8">
      <c r="A38" s="250" t="s">
        <v>178</v>
      </c>
      <c r="B38" s="252" t="s">
        <v>264</v>
      </c>
      <c r="C38" s="6">
        <v>34</v>
      </c>
      <c r="D38" s="22">
        <f>Výsledovka!D38/(Výsledovka!D$4+Výsledovka!D$8)</f>
        <v>0</v>
      </c>
      <c r="E38" s="22">
        <f>Výsledovka!E38/(Výsledovka!E$4+Výsledovka!E$8)</f>
        <v>0</v>
      </c>
      <c r="F38" s="22">
        <f>Výsledovka!F38/(Výsledovka!F$4+Výsledovka!F$8)</f>
        <v>0</v>
      </c>
      <c r="G38" s="22">
        <f>Výsledovka!G38/(Výsledovka!G$4+Výsledovka!G$8)</f>
        <v>0</v>
      </c>
      <c r="H38" s="423">
        <f>Výsledovka!H38/(Výsledovka!H$4+Výsledovka!H$8)</f>
        <v>0</v>
      </c>
    </row>
    <row r="39" spans="1:8">
      <c r="A39" s="250"/>
      <c r="B39" s="252" t="s">
        <v>265</v>
      </c>
      <c r="C39" s="6">
        <v>35</v>
      </c>
      <c r="D39" s="22">
        <f>Výsledovka!D39/(Výsledovka!D$4+Výsledovka!D$8)</f>
        <v>0</v>
      </c>
      <c r="E39" s="22">
        <f>Výsledovka!E39/(Výsledovka!E$4+Výsledovka!E$8)</f>
        <v>0</v>
      </c>
      <c r="F39" s="22">
        <f>Výsledovka!F39/(Výsledovka!F$4+Výsledovka!F$8)</f>
        <v>0</v>
      </c>
      <c r="G39" s="22">
        <f>Výsledovka!G39/(Výsledovka!G$4+Výsledovka!G$8)</f>
        <v>0</v>
      </c>
      <c r="H39" s="423">
        <f>Výsledovka!H39/(Výsledovka!H$4+Výsledovka!H$8)</f>
        <v>0</v>
      </c>
    </row>
    <row r="40" spans="1:8">
      <c r="A40" s="250" t="s">
        <v>179</v>
      </c>
      <c r="B40" s="252" t="s">
        <v>137</v>
      </c>
      <c r="C40" s="6">
        <v>36</v>
      </c>
      <c r="D40" s="22">
        <f>Výsledovka!D40/(Výsledovka!D$4+Výsledovka!D$8)</f>
        <v>0</v>
      </c>
      <c r="E40" s="22">
        <f>Výsledovka!E40/(Výsledovka!E$4+Výsledovka!E$8)</f>
        <v>0</v>
      </c>
      <c r="F40" s="22">
        <f>Výsledovka!F40/(Výsledovka!F$4+Výsledovka!F$8)</f>
        <v>0</v>
      </c>
      <c r="G40" s="22">
        <f>Výsledovka!G40/(Výsledovka!G$4+Výsledovka!G$8)</f>
        <v>0</v>
      </c>
      <c r="H40" s="423">
        <f>Výsledovka!H40/(Výsledovka!H$4+Výsledovka!H$8)</f>
        <v>0</v>
      </c>
    </row>
    <row r="41" spans="1:8">
      <c r="A41" s="250" t="s">
        <v>180</v>
      </c>
      <c r="B41" s="252" t="s">
        <v>138</v>
      </c>
      <c r="C41" s="6">
        <v>37</v>
      </c>
      <c r="D41" s="22">
        <f>Výsledovka!D41/(Výsledovka!D$4+Výsledovka!D$8)</f>
        <v>0</v>
      </c>
      <c r="E41" s="22">
        <f>Výsledovka!E41/(Výsledovka!E$4+Výsledovka!E$8)</f>
        <v>0</v>
      </c>
      <c r="F41" s="22">
        <f>Výsledovka!F41/(Výsledovka!F$4+Výsledovka!F$8)</f>
        <v>0</v>
      </c>
      <c r="G41" s="22">
        <f>Výsledovka!G41/(Výsledovka!G$4+Výsledovka!G$8)</f>
        <v>0</v>
      </c>
      <c r="H41" s="423">
        <f>Výsledovka!H41/(Výsledovka!H$4+Výsledovka!H$8)</f>
        <v>0</v>
      </c>
    </row>
    <row r="42" spans="1:8">
      <c r="A42" s="247" t="s">
        <v>168</v>
      </c>
      <c r="B42" s="252" t="s">
        <v>271</v>
      </c>
      <c r="C42" s="6">
        <v>38</v>
      </c>
      <c r="D42" s="22">
        <f>Výsledovka!D42/(Výsledovka!D$4+Výsledovka!D$8)</f>
        <v>0</v>
      </c>
      <c r="E42" s="22">
        <f>Výsledovka!E42/(Výsledovka!E$4+Výsledovka!E$8)</f>
        <v>0</v>
      </c>
      <c r="F42" s="22">
        <f>Výsledovka!F42/(Výsledovka!F$4+Výsledovka!F$8)</f>
        <v>0</v>
      </c>
      <c r="G42" s="22">
        <f>Výsledovka!G42/(Výsledovka!G$4+Výsledovka!G$8)</f>
        <v>0</v>
      </c>
      <c r="H42" s="423">
        <f>Výsledovka!H42/(Výsledovka!H$4+Výsledovka!H$8)</f>
        <v>0</v>
      </c>
    </row>
    <row r="43" spans="1:8">
      <c r="A43" s="247" t="s">
        <v>182</v>
      </c>
      <c r="B43" s="252" t="s">
        <v>139</v>
      </c>
      <c r="C43" s="6">
        <v>39</v>
      </c>
      <c r="D43" s="22">
        <f>Výsledovka!D43/(Výsledovka!D$4+Výsledovka!D$8)</f>
        <v>0</v>
      </c>
      <c r="E43" s="22">
        <f>Výsledovka!E43/(Výsledovka!E$4+Výsledovka!E$8)</f>
        <v>0</v>
      </c>
      <c r="F43" s="22">
        <f>Výsledovka!F43/(Výsledovka!F$4+Výsledovka!F$8)</f>
        <v>0</v>
      </c>
      <c r="G43" s="22">
        <f>Výsledovka!G43/(Výsledovka!G$4+Výsledovka!G$8)</f>
        <v>0</v>
      </c>
      <c r="H43" s="423">
        <f>Výsledovka!H43/(Výsledovka!H$4+Výsledovka!H$8)</f>
        <v>0</v>
      </c>
    </row>
    <row r="44" spans="1:8">
      <c r="A44" s="247" t="s">
        <v>169</v>
      </c>
      <c r="B44" s="252" t="s">
        <v>149</v>
      </c>
      <c r="C44" s="6">
        <v>40</v>
      </c>
      <c r="D44" s="22">
        <f>Výsledovka!D44/(Výsledovka!D$4+Výsledovka!D$8)</f>
        <v>0</v>
      </c>
      <c r="E44" s="22">
        <f>Výsledovka!E44/(Výsledovka!E$4+Výsledovka!E$8)</f>
        <v>0</v>
      </c>
      <c r="F44" s="22">
        <f>Výsledovka!F44/(Výsledovka!F$4+Výsledovka!F$8)</f>
        <v>0</v>
      </c>
      <c r="G44" s="22">
        <f>Výsledovka!G44/(Výsledovka!G$4+Výsledovka!G$8)</f>
        <v>0</v>
      </c>
      <c r="H44" s="423">
        <f>Výsledovka!H44/(Výsledovka!H$4+Výsledovka!H$8)</f>
        <v>0</v>
      </c>
    </row>
    <row r="45" spans="1:8">
      <c r="A45" s="247" t="s">
        <v>171</v>
      </c>
      <c r="B45" s="252" t="s">
        <v>150</v>
      </c>
      <c r="C45" s="6">
        <v>41</v>
      </c>
      <c r="D45" s="22">
        <f>Výsledovka!D45/(Výsledovka!D$4+Výsledovka!D$8)</f>
        <v>0</v>
      </c>
      <c r="E45" s="22">
        <f>Výsledovka!E45/(Výsledovka!E$4+Výsledovka!E$8)</f>
        <v>0</v>
      </c>
      <c r="F45" s="22">
        <f>Výsledovka!F45/(Výsledovka!F$4+Výsledovka!F$8)</f>
        <v>0</v>
      </c>
      <c r="G45" s="22">
        <f>Výsledovka!G45/(Výsledovka!G$4+Výsledovka!G$8)</f>
        <v>0</v>
      </c>
      <c r="H45" s="423">
        <f>Výsledovka!H45/(Výsledovka!H$4+Výsledovka!H$8)</f>
        <v>0</v>
      </c>
    </row>
    <row r="46" spans="1:8">
      <c r="A46" s="247" t="s">
        <v>173</v>
      </c>
      <c r="B46" s="252" t="s">
        <v>266</v>
      </c>
      <c r="C46" s="6">
        <v>42</v>
      </c>
      <c r="D46" s="22">
        <f>Výsledovka!D46/(Výsledovka!D$4+Výsledovka!D$8)</f>
        <v>0</v>
      </c>
      <c r="E46" s="22">
        <f>Výsledovka!E46/(Výsledovka!E$4+Výsledovka!E$8)</f>
        <v>0</v>
      </c>
      <c r="F46" s="22">
        <f>Výsledovka!F46/(Výsledovka!F$4+Výsledovka!F$8)</f>
        <v>0</v>
      </c>
      <c r="G46" s="22">
        <f>Výsledovka!G46/(Výsledovka!G$4+Výsledovka!G$8)</f>
        <v>0</v>
      </c>
      <c r="H46" s="423">
        <f>Výsledovka!H46/(Výsledovka!H$4+Výsledovka!H$8)</f>
        <v>0</v>
      </c>
    </row>
    <row r="47" spans="1:8">
      <c r="A47" s="247" t="s">
        <v>183</v>
      </c>
      <c r="B47" s="252" t="s">
        <v>9</v>
      </c>
      <c r="C47" s="6">
        <v>43</v>
      </c>
      <c r="D47" s="22">
        <f>Výsledovka!D47/(Výsledovka!D$4+Výsledovka!D$8)</f>
        <v>0</v>
      </c>
      <c r="E47" s="22">
        <f>Výsledovka!E47/(Výsledovka!E$4+Výsledovka!E$8)</f>
        <v>0</v>
      </c>
      <c r="F47" s="22">
        <f>Výsledovka!F47/(Výsledovka!F$4+Výsledovka!F$8)</f>
        <v>0</v>
      </c>
      <c r="G47" s="593">
        <f>Výsledovka!G47/(Výsledovka!G$4+Výsledovka!G$8)</f>
        <v>0</v>
      </c>
      <c r="H47" s="423">
        <f>Výsledovka!H47/(Výsledovka!H$4+Výsledovka!H$8)</f>
        <v>0</v>
      </c>
    </row>
    <row r="48" spans="1:8">
      <c r="A48" s="247" t="s">
        <v>174</v>
      </c>
      <c r="B48" s="252" t="s">
        <v>10</v>
      </c>
      <c r="C48" s="6">
        <v>44</v>
      </c>
      <c r="D48" s="22">
        <f>Výsledovka!D48/(Výsledovka!D$4+Výsledovka!D$8)</f>
        <v>8.9221984296930764E-5</v>
      </c>
      <c r="E48" s="22">
        <f>Výsledovka!E48/(Výsledovka!E$4+Výsledovka!E$8)</f>
        <v>1.0934393638170974E-3</v>
      </c>
      <c r="F48" s="22">
        <f>Výsledovka!F48/(Výsledovka!F$4+Výsledovka!F$8)</f>
        <v>4.2823932460540805E-3</v>
      </c>
      <c r="G48" s="22">
        <f>Výsledovka!G48/(Výsledovka!G$4+Výsledovka!G$8)</f>
        <v>5.5268532980896311E-3</v>
      </c>
      <c r="H48" s="423">
        <f>Výsledovka!H48/(Výsledovka!H$4+Výsledovka!H$8)</f>
        <v>1.2554160648816799E-2</v>
      </c>
    </row>
    <row r="49" spans="1:8">
      <c r="A49" s="247" t="s">
        <v>170</v>
      </c>
      <c r="B49" s="252" t="s">
        <v>11</v>
      </c>
      <c r="C49" s="6">
        <v>45</v>
      </c>
      <c r="D49" s="22">
        <f>Výsledovka!D49/(Výsledovka!D$4+Výsledovka!D$8)</f>
        <v>8.9221984296930764E-5</v>
      </c>
      <c r="E49" s="22">
        <f>Výsledovka!E49/(Výsledovka!E$4+Výsledovka!E$8)</f>
        <v>0</v>
      </c>
      <c r="F49" s="22">
        <f>Výsledovka!F49/(Výsledovka!F$4+Výsledovka!F$8)</f>
        <v>0</v>
      </c>
      <c r="G49" s="22">
        <f>Výsledovka!G49/(Výsledovka!G$4+Výsledovka!G$8)</f>
        <v>0</v>
      </c>
      <c r="H49" s="423">
        <f>Výsledovka!H49/(Výsledovka!H$4+Výsledovka!H$8)</f>
        <v>0</v>
      </c>
    </row>
    <row r="50" spans="1:8">
      <c r="A50" s="247" t="s">
        <v>175</v>
      </c>
      <c r="B50" s="252" t="s">
        <v>12</v>
      </c>
      <c r="C50" s="6">
        <v>46</v>
      </c>
      <c r="D50" s="22">
        <f>Výsledovka!D50/(Výsledovka!D$4+Výsledovka!D$8)</f>
        <v>1.8736616702355461E-3</v>
      </c>
      <c r="E50" s="22">
        <f>Výsledovka!E50/(Výsledovka!E$4+Výsledovka!E$8)</f>
        <v>2.7833001988071572E-3</v>
      </c>
      <c r="F50" s="22">
        <f>Výsledovka!F50/(Výsledovka!F$4+Výsledovka!F$8)</f>
        <v>2.9364982258656552E-3</v>
      </c>
      <c r="G50" s="22">
        <f>Výsledovka!G50/(Výsledovka!G$4+Výsledovka!G$8)</f>
        <v>2.7634266490448155E-3</v>
      </c>
      <c r="H50" s="423">
        <f>Výsledovka!H50/(Výsledovka!H$4+Výsledovka!H$8)</f>
        <v>2.110876569270081E-3</v>
      </c>
    </row>
    <row r="51" spans="1:8">
      <c r="A51" s="247" t="s">
        <v>184</v>
      </c>
      <c r="B51" s="252" t="s">
        <v>13</v>
      </c>
      <c r="C51" s="6">
        <v>47</v>
      </c>
      <c r="D51" s="22">
        <f>Výsledovka!D51/(Výsledovka!D$4+Výsledovka!D$8)</f>
        <v>0</v>
      </c>
      <c r="E51" s="22">
        <f>Výsledovka!E51/(Výsledovka!E$4+Výsledovka!E$8)</f>
        <v>0</v>
      </c>
      <c r="F51" s="22">
        <f>Výsledovka!F51/(Výsledovka!F$4+Výsledovka!F$8)</f>
        <v>0</v>
      </c>
      <c r="G51" s="22">
        <f>Výsledovka!G51/(Výsledovka!G$4+Výsledovka!G$8)</f>
        <v>0</v>
      </c>
      <c r="H51" s="423">
        <f>Výsledovka!H51/(Výsledovka!H$4+Výsledovka!H$8)</f>
        <v>0</v>
      </c>
    </row>
    <row r="52" spans="1:8">
      <c r="A52" s="247" t="s">
        <v>185</v>
      </c>
      <c r="B52" s="252" t="s">
        <v>14</v>
      </c>
      <c r="C52" s="6">
        <v>48</v>
      </c>
      <c r="D52" s="22">
        <f>Výsledovka!D52/(Výsledovka!D$4+Výsledovka!D$8)</f>
        <v>0</v>
      </c>
      <c r="E52" s="22">
        <f>Výsledovka!E52/(Výsledovka!E$4+Výsledovka!E$8)</f>
        <v>0</v>
      </c>
      <c r="F52" s="22">
        <f>Výsledovka!F52/(Výsledovka!F$4+Výsledovka!F$8)</f>
        <v>0</v>
      </c>
      <c r="G52" s="22">
        <f>Výsledovka!G52/(Výsledovka!G$4+Výsledovka!G$8)</f>
        <v>0</v>
      </c>
      <c r="H52" s="423">
        <f>Výsledovka!H52/(Výsledovka!H$4+Výsledovka!H$8)</f>
        <v>0</v>
      </c>
    </row>
    <row r="53" spans="1:8">
      <c r="A53" s="247" t="s">
        <v>186</v>
      </c>
      <c r="B53" s="256" t="s">
        <v>140</v>
      </c>
      <c r="C53" s="240">
        <v>49</v>
      </c>
      <c r="D53" s="239">
        <f>Výsledovka!D53/(Výsledovka!D$4+Výsledovka!D$8)</f>
        <v>-1.8736616702355461E-3</v>
      </c>
      <c r="E53" s="239">
        <f>Výsledovka!E53/(Výsledovka!E$4+Výsledovka!E$8)</f>
        <v>-3.8767395626242546E-3</v>
      </c>
      <c r="F53" s="239">
        <f>Výsledovka!F53/(Výsledovka!F$4+Výsledovka!F$8)</f>
        <v>-7.2188914719197358E-3</v>
      </c>
      <c r="G53" s="239">
        <f>Výsledovka!G53/(Výsledovka!G$4+Výsledovka!G$8)</f>
        <v>-8.2902799471344466E-3</v>
      </c>
      <c r="H53" s="424">
        <f>Výsledovka!H53/(Výsledovka!H$4+Výsledovka!H$8)</f>
        <v>-1.4665037218086879E-2</v>
      </c>
    </row>
    <row r="54" spans="1:8">
      <c r="A54" s="249" t="s">
        <v>187</v>
      </c>
      <c r="B54" s="254" t="s">
        <v>141</v>
      </c>
      <c r="C54" s="36">
        <v>50</v>
      </c>
      <c r="D54" s="23">
        <f>Výsledovka!D54/(Výsledovka!D$4+Výsledovka!D$8)</f>
        <v>1.7041399000713775E-2</v>
      </c>
      <c r="E54" s="23">
        <f>Výsledovka!E54/(Výsledovka!E$4+Výsledovka!E$8)</f>
        <v>2.1570576540755466E-2</v>
      </c>
      <c r="F54" s="23">
        <f>Výsledovka!F54/(Výsledovka!F$4+Výsledovka!F$8)</f>
        <v>7.5859537501529427E-3</v>
      </c>
      <c r="G54" s="23">
        <f>Výsledovka!G54/(Výsledovka!G$4+Výsledovka!G$8)</f>
        <v>3.2440225880091315E-3</v>
      </c>
      <c r="H54" s="425">
        <f>Výsledovka!H54/(Výsledovka!H$4+Výsledovka!H$8)</f>
        <v>4.1106543717364741E-3</v>
      </c>
    </row>
    <row r="55" spans="1:8">
      <c r="A55" s="250" t="s">
        <v>178</v>
      </c>
      <c r="B55" s="252" t="s">
        <v>142</v>
      </c>
      <c r="C55" s="6">
        <v>51</v>
      </c>
      <c r="D55" s="22">
        <f>Výsledovka!D55/(Výsledovka!D$4+Výsledovka!D$8)</f>
        <v>1.7041399000713775E-2</v>
      </c>
      <c r="E55" s="22">
        <f>Výsledovka!E55/(Výsledovka!E$4+Výsledovka!E$8)</f>
        <v>2.1570576540755466E-2</v>
      </c>
      <c r="F55" s="22">
        <f>Výsledovka!F55/(Výsledovka!F$4+Výsledovka!F$8)</f>
        <v>7.5859537501529427E-3</v>
      </c>
      <c r="G55" s="22">
        <f>Výsledovka!G55/(Výsledovka!G$4+Výsledovka!G$8)</f>
        <v>3.2440225880091315E-3</v>
      </c>
      <c r="H55" s="423">
        <f>Výsledovka!H55/(Výsledovka!H$4+Výsledovka!H$8)</f>
        <v>4.1106543717364741E-3</v>
      </c>
    </row>
    <row r="56" spans="1:8">
      <c r="A56" s="250" t="s">
        <v>179</v>
      </c>
      <c r="B56" s="252" t="s">
        <v>143</v>
      </c>
      <c r="C56" s="6">
        <v>52</v>
      </c>
      <c r="D56" s="22">
        <f>Výsledovka!D56/(Výsledovka!D$4+Výsledovka!D$8)</f>
        <v>0</v>
      </c>
      <c r="E56" s="22">
        <f>Výsledovka!E56/(Výsledovka!E$4+Výsledovka!E$8)</f>
        <v>0</v>
      </c>
      <c r="F56" s="22">
        <f>Výsledovka!F56/(Výsledovka!F$4+Výsledovka!F$8)</f>
        <v>0</v>
      </c>
      <c r="G56" s="22">
        <f>Výsledovka!G56/(Výsledovka!G$4+Výsledovka!G$8)</f>
        <v>0</v>
      </c>
      <c r="H56" s="423">
        <f>Výsledovka!H56/(Výsledovka!H$4+Výsledovka!H$8)</f>
        <v>0</v>
      </c>
    </row>
    <row r="57" spans="1:8">
      <c r="A57" s="247" t="s">
        <v>188</v>
      </c>
      <c r="B57" s="253" t="s">
        <v>267</v>
      </c>
      <c r="C57" s="240">
        <v>53</v>
      </c>
      <c r="D57" s="239">
        <f>Výsledovka!D57/(Výsledovka!D$4+Výsledovka!D$8)</f>
        <v>8.1816559600285513E-2</v>
      </c>
      <c r="E57" s="239">
        <f>Výsledovka!E57/(Výsledovka!E$4+Výsledovka!E$8)</f>
        <v>0.10049701789264413</v>
      </c>
      <c r="F57" s="239">
        <f>Výsledovka!F57/(Výsledovka!F$4+Výsledovka!F$8)</f>
        <v>4.1967453811329991E-2</v>
      </c>
      <c r="G57" s="239">
        <f>Výsledovka!G57/(Výsledovka!G$4+Výsledovka!G$8)</f>
        <v>2.030517842124234E-2</v>
      </c>
      <c r="H57" s="424">
        <f>Výsledovka!H57/(Výsledovka!H$4+Výsledovka!H$8)</f>
        <v>2.7219197866903678E-2</v>
      </c>
    </row>
    <row r="58" spans="1:8">
      <c r="A58" s="247" t="s">
        <v>172</v>
      </c>
      <c r="B58" s="252" t="s">
        <v>15</v>
      </c>
      <c r="C58" s="6">
        <v>54</v>
      </c>
      <c r="D58" s="22">
        <f>Výsledovka!D58/(Výsledovka!D$4+Výsledovka!D$8)</f>
        <v>0</v>
      </c>
      <c r="E58" s="22">
        <f>Výsledovka!E58/(Výsledovka!E$4+Výsledovka!E$8)</f>
        <v>0</v>
      </c>
      <c r="F58" s="22">
        <f>Výsledovka!F58/(Výsledovka!F$4+Výsledovka!F$8)</f>
        <v>0</v>
      </c>
      <c r="G58" s="22">
        <f>Výsledovka!G58/(Výsledovka!G$4+Výsledovka!G$8)</f>
        <v>0</v>
      </c>
      <c r="H58" s="423">
        <f>Výsledovka!H58/(Výsledovka!H$4+Výsledovka!H$8)</f>
        <v>0</v>
      </c>
    </row>
    <row r="59" spans="1:8">
      <c r="A59" s="247" t="s">
        <v>189</v>
      </c>
      <c r="B59" s="252" t="s">
        <v>16</v>
      </c>
      <c r="C59" s="6">
        <v>55</v>
      </c>
      <c r="D59" s="22">
        <f>Výsledovka!D59/(Výsledovka!D$4+Výsledovka!D$8)</f>
        <v>0</v>
      </c>
      <c r="E59" s="22">
        <f>Výsledovka!E59/(Výsledovka!E$4+Výsledovka!E$8)</f>
        <v>0</v>
      </c>
      <c r="F59" s="427">
        <f>Výsledovka!F59/(Výsledovka!F$4+Výsledovka!F$8)</f>
        <v>0</v>
      </c>
      <c r="G59" s="22">
        <f>Výsledovka!G59/(Výsledovka!G$4+Výsledovka!G$8)</f>
        <v>0</v>
      </c>
      <c r="H59" s="423">
        <f>Výsledovka!H59/(Výsledovka!H$4+Výsledovka!H$8)</f>
        <v>0</v>
      </c>
    </row>
    <row r="60" spans="1:8">
      <c r="A60" s="249" t="s">
        <v>176</v>
      </c>
      <c r="B60" s="254" t="s">
        <v>17</v>
      </c>
      <c r="C60" s="31">
        <v>56</v>
      </c>
      <c r="D60" s="23">
        <f>Výsledovka!D60/(Výsledovka!D$4+Výsledovka!D$8)</f>
        <v>0</v>
      </c>
      <c r="E60" s="23">
        <f>Výsledovka!E60/(Výsledovka!E$4+Výsledovka!E$8)</f>
        <v>0</v>
      </c>
      <c r="F60" s="23">
        <f>Výsledovka!F60/(Výsledovka!F$4+Výsledovka!F$8)</f>
        <v>0</v>
      </c>
      <c r="G60" s="23">
        <f>Výsledovka!G60/(Výsledovka!G$4+Výsledovka!G$8)</f>
        <v>0</v>
      </c>
      <c r="H60" s="425">
        <f>Výsledovka!H60/(Výsledovka!H$4+Výsledovka!H$8)</f>
        <v>0</v>
      </c>
    </row>
    <row r="61" spans="1:8">
      <c r="A61" s="250" t="s">
        <v>178</v>
      </c>
      <c r="B61" s="252" t="s">
        <v>142</v>
      </c>
      <c r="C61" s="6">
        <v>57</v>
      </c>
      <c r="D61" s="22">
        <f>Výsledovka!D61/(Výsledovka!D$4+Výsledovka!D$8)</f>
        <v>0</v>
      </c>
      <c r="E61" s="22">
        <f>Výsledovka!E61/(Výsledovka!E$4+Výsledovka!E$8)</f>
        <v>0</v>
      </c>
      <c r="F61" s="22">
        <f>Výsledovka!F61/(Výsledovka!F$4+Výsledovka!F$8)</f>
        <v>0</v>
      </c>
      <c r="G61" s="22">
        <f>Výsledovka!G61/(Výsledovka!G$4+Výsledovka!G$8)</f>
        <v>0</v>
      </c>
      <c r="H61" s="423">
        <f>Výsledovka!H61/(Výsledovka!H$4+Výsledovka!H$8)</f>
        <v>0</v>
      </c>
    </row>
    <row r="62" spans="1:8">
      <c r="A62" s="250" t="s">
        <v>179</v>
      </c>
      <c r="B62" s="252" t="s">
        <v>143</v>
      </c>
      <c r="C62" s="6">
        <v>58</v>
      </c>
      <c r="D62" s="22">
        <f>Výsledovka!D62/(Výsledovka!D$4+Výsledovka!D$8)</f>
        <v>0</v>
      </c>
      <c r="E62" s="22">
        <f>Výsledovka!E62/(Výsledovka!E$4+Výsledovka!E$8)</f>
        <v>0</v>
      </c>
      <c r="F62" s="22">
        <f>Výsledovka!F62/(Výsledovka!F$4+Výsledovka!F$8)</f>
        <v>0</v>
      </c>
      <c r="G62" s="22">
        <f>Výsledovka!G62/(Výsledovka!G$4+Výsledovka!G$8)</f>
        <v>0</v>
      </c>
      <c r="H62" s="423">
        <f>Výsledovka!H62/(Výsledovka!H$4+Výsledovka!H$8)</f>
        <v>0</v>
      </c>
    </row>
    <row r="63" spans="1:8">
      <c r="A63" s="247" t="s">
        <v>186</v>
      </c>
      <c r="B63" s="253" t="s">
        <v>144</v>
      </c>
      <c r="C63" s="240">
        <v>59</v>
      </c>
      <c r="D63" s="239">
        <f>Výsledovka!D63/(Výsledovka!D$4+Výsledovka!D$8)</f>
        <v>0</v>
      </c>
      <c r="E63" s="239">
        <f>Výsledovka!E63/(Výsledovka!E$4+Výsledovka!E$8)</f>
        <v>0</v>
      </c>
      <c r="F63" s="239">
        <f>Výsledovka!F63/(Výsledovka!F$4+Výsledovka!F$8)</f>
        <v>0</v>
      </c>
      <c r="G63" s="239">
        <f>Výsledovka!G63/(Výsledovka!G$4+Výsledovka!G$8)</f>
        <v>0</v>
      </c>
      <c r="H63" s="424">
        <f>Výsledovka!H63/(Výsledovka!H$4+Výsledovka!H$8)</f>
        <v>0</v>
      </c>
    </row>
    <row r="64" spans="1:8">
      <c r="A64" s="247" t="s">
        <v>190</v>
      </c>
      <c r="B64" s="252" t="s">
        <v>268</v>
      </c>
      <c r="C64" s="6">
        <v>60</v>
      </c>
      <c r="D64" s="22">
        <f>Výsledovka!D64/(Výsledovka!D$4+Výsledovka!D$8)</f>
        <v>0</v>
      </c>
      <c r="E64" s="22">
        <f>Výsledovka!E64/(Výsledovka!E$4+Výsledovka!E$8)</f>
        <v>0</v>
      </c>
      <c r="F64" s="22">
        <f>Výsledovka!F64/(Výsledovka!F$4+Výsledovka!F$8)</f>
        <v>0</v>
      </c>
      <c r="G64" s="22">
        <f>Výsledovka!G64/(Výsledovka!G$4+Výsledovka!G$8)</f>
        <v>0</v>
      </c>
      <c r="H64" s="423">
        <f>Výsledovka!H64/(Výsledovka!H$4+Výsledovka!H$8)</f>
        <v>0</v>
      </c>
    </row>
    <row r="65" spans="1:8">
      <c r="A65" s="247" t="s">
        <v>191</v>
      </c>
      <c r="B65" s="253" t="s">
        <v>145</v>
      </c>
      <c r="C65" s="240">
        <v>61</v>
      </c>
      <c r="D65" s="239">
        <f>Výsledovka!D65/(Výsledovka!D$4+Výsledovka!D$8)</f>
        <v>8.1816559600285513E-2</v>
      </c>
      <c r="E65" s="239">
        <f>Výsledovka!E65/(Výsledovka!E$4+Výsledovka!E$8)</f>
        <v>0.10049701789264413</v>
      </c>
      <c r="F65" s="239">
        <f>Výsledovka!F65/(Výsledovka!F$4+Výsledovka!F$8)</f>
        <v>4.1967453811329991E-2</v>
      </c>
      <c r="G65" s="239">
        <f>Výsledovka!G65/(Výsledovka!G$4+Výsledovka!G$8)</f>
        <v>2.030517842124234E-2</v>
      </c>
      <c r="H65" s="424">
        <f>Výsledovka!H65/(Výsledovka!H$4+Výsledovka!H$8)</f>
        <v>2.7219197866903678E-2</v>
      </c>
    </row>
    <row r="66" spans="1:8" ht="13.5" thickBot="1">
      <c r="A66" s="251"/>
      <c r="B66" s="257" t="s">
        <v>146</v>
      </c>
      <c r="C66" s="258">
        <v>62</v>
      </c>
      <c r="D66" s="259">
        <f>Výsledovka!D66/(Výsledovka!D$4+Výsledovka!D$8)</f>
        <v>9.8857958600999288E-2</v>
      </c>
      <c r="E66" s="259">
        <f>Výsledovka!E66/(Výsledovka!E$4+Výsledovka!E$8)</f>
        <v>0.1220675944333996</v>
      </c>
      <c r="F66" s="259">
        <f>Výsledovka!F66/(Výsledovka!F$4+Výsledovka!F$8)</f>
        <v>4.955340756148293E-2</v>
      </c>
      <c r="G66" s="259">
        <f>Výsledovka!G66/(Výsledovka!G$4+Výsledovka!G$8)</f>
        <v>2.3549201009251473E-2</v>
      </c>
      <c r="H66" s="429">
        <f>Výsledovka!H66/(Výsledovka!H$4+Výsledovka!H$8)</f>
        <v>3.1329852238640155E-2</v>
      </c>
    </row>
    <row r="67" spans="1:8" ht="13.5" thickTop="1"/>
  </sheetData>
  <customSheetViews>
    <customSheetView guid="{09445C58-7089-41E9-B61F-E2E72404253A}" showRuler="0" topLeftCell="A10">
      <selection activeCell="B27" sqref="B27:B28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</customSheetViews>
  <mergeCells count="3">
    <mergeCell ref="A3:B3"/>
    <mergeCell ref="A2:B2"/>
    <mergeCell ref="A1:H1"/>
  </mergeCells>
  <phoneticPr fontId="12" type="noConversion"/>
  <pageMargins left="0.78740157499999996" right="0.78740157499999996" top="0.984251969" bottom="0.984251969" header="0.4921259845" footer="0.4921259845"/>
  <pageSetup paperSize="9" scale="83" orientation="portrait" horizontalDpi="300" verticalDpi="300" r:id="rId2"/>
  <headerFooter alignWithMargins="0"/>
  <ignoredErrors>
    <ignoredError sqref="C4:C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A1:L66"/>
  <sheetViews>
    <sheetView zoomScaleNormal="100" zoomScaleSheetLayoutView="100" workbookViewId="0">
      <selection activeCell="M21" sqref="M21"/>
    </sheetView>
  </sheetViews>
  <sheetFormatPr defaultRowHeight="12.75"/>
  <cols>
    <col min="1" max="1" width="3.85546875" customWidth="1"/>
    <col min="2" max="2" width="48.7109375" customWidth="1"/>
    <col min="3" max="3" width="4.7109375" customWidth="1"/>
    <col min="4" max="5" width="13.5703125" style="8" customWidth="1"/>
    <col min="6" max="11" width="13.5703125" customWidth="1"/>
  </cols>
  <sheetData>
    <row r="1" spans="1:12" ht="27" customHeight="1" thickBot="1">
      <c r="A1" s="640" t="s">
        <v>296</v>
      </c>
      <c r="B1" s="641"/>
      <c r="C1" s="641"/>
      <c r="D1" s="641"/>
      <c r="E1" s="641"/>
      <c r="F1" s="641"/>
      <c r="G1" s="641"/>
      <c r="H1" s="641"/>
      <c r="I1" s="641"/>
      <c r="J1" s="641"/>
      <c r="K1" s="642"/>
    </row>
    <row r="2" spans="1:12" ht="13.5" thickBot="1">
      <c r="A2" s="658"/>
      <c r="B2" s="659"/>
      <c r="C2" s="475"/>
      <c r="D2" s="648" t="s">
        <v>300</v>
      </c>
      <c r="E2" s="649"/>
      <c r="F2" s="649"/>
      <c r="G2" s="662"/>
      <c r="H2" s="660" t="s">
        <v>284</v>
      </c>
      <c r="I2" s="661"/>
      <c r="J2" s="661"/>
      <c r="K2" s="661"/>
      <c r="L2" s="435"/>
    </row>
    <row r="3" spans="1:12" ht="13.5" thickBot="1">
      <c r="A3" s="637" t="str">
        <f>Rozvaha!A3</f>
        <v>ARES CZ s.r.o.</v>
      </c>
      <c r="B3" s="638"/>
      <c r="C3" s="243" t="s">
        <v>0</v>
      </c>
      <c r="D3" s="244" t="s">
        <v>305</v>
      </c>
      <c r="E3" s="114" t="s">
        <v>298</v>
      </c>
      <c r="F3" s="114" t="s">
        <v>289</v>
      </c>
      <c r="G3" s="469" t="s">
        <v>299</v>
      </c>
      <c r="H3" s="246" t="str">
        <f>D3</f>
        <v>2017/2016</v>
      </c>
      <c r="I3" s="496" t="str">
        <f t="shared" ref="I3:K3" si="0">E3</f>
        <v>2016/2015</v>
      </c>
      <c r="J3" s="496" t="str">
        <f t="shared" si="0"/>
        <v>2015/2014</v>
      </c>
      <c r="K3" s="245" t="str">
        <f t="shared" si="0"/>
        <v>2014/2013</v>
      </c>
    </row>
    <row r="4" spans="1:12">
      <c r="A4" s="235" t="s">
        <v>151</v>
      </c>
      <c r="B4" s="28" t="s">
        <v>1</v>
      </c>
      <c r="C4" s="222" t="s">
        <v>192</v>
      </c>
      <c r="D4" s="231" t="str">
        <f>IF(Výsledovka!E4&lt;&gt;0,Výsledovka!D4/Výsledovka!E4-1," ")</f>
        <v xml:space="preserve"> </v>
      </c>
      <c r="E4" s="471" t="str">
        <f>IF(Výsledovka!F4&lt;&gt;0,Výsledovka!E4/Výsledovka!F4-1," ")</f>
        <v xml:space="preserve"> </v>
      </c>
      <c r="F4" s="23" t="str">
        <f>IF(Výsledovka!G4&lt;&gt;0,Výsledovka!F4/Výsledovka!G4-1," ")</f>
        <v xml:space="preserve"> </v>
      </c>
      <c r="G4" s="425" t="str">
        <f>IF(Výsledovka!H4&lt;&gt;0,Výsledovka!G4/Výsledovka!H4-1," ")</f>
        <v xml:space="preserve"> </v>
      </c>
      <c r="H4" s="20">
        <f>Výsledovka!D4-Výsledovka!E4</f>
        <v>0</v>
      </c>
      <c r="I4" s="20">
        <f>Výsledovka!E4-Výsledovka!F4</f>
        <v>0</v>
      </c>
      <c r="J4" s="20">
        <f>Výsledovka!F4-Výsledovka!G4</f>
        <v>0</v>
      </c>
      <c r="K4" s="597">
        <f>Výsledovka!G4-Výsledovka!H4</f>
        <v>0</v>
      </c>
    </row>
    <row r="5" spans="1:12">
      <c r="A5" s="11" t="s">
        <v>152</v>
      </c>
      <c r="B5" s="10" t="s">
        <v>119</v>
      </c>
      <c r="C5" s="223" t="s">
        <v>193</v>
      </c>
      <c r="D5" s="141" t="str">
        <f>IF(Výsledovka!E5&lt;&gt;0,Výsledovka!D5/Výsledovka!E5-1," ")</f>
        <v xml:space="preserve"> </v>
      </c>
      <c r="E5" s="22" t="str">
        <f>IF(Výsledovka!F5&lt;&gt;0,Výsledovka!E5/Výsledovka!F5-1," ")</f>
        <v xml:space="preserve"> </v>
      </c>
      <c r="F5" s="22" t="str">
        <f>IF(Výsledovka!G5&lt;&gt;0,Výsledovka!F5/Výsledovka!G5-1," ")</f>
        <v xml:space="preserve"> </v>
      </c>
      <c r="G5" s="423" t="str">
        <f>IF(Výsledovka!H5&lt;&gt;0,Výsledovka!G5/Výsledovka!H5-1," ")</f>
        <v xml:space="preserve"> </v>
      </c>
      <c r="H5" s="3">
        <f>Výsledovka!D5-Výsledovka!E5</f>
        <v>0</v>
      </c>
      <c r="I5" s="3">
        <f>Výsledovka!E5-Výsledovka!F5</f>
        <v>0</v>
      </c>
      <c r="J5" s="3">
        <f>Výsledovka!F5-Výsledovka!G5</f>
        <v>0</v>
      </c>
      <c r="K5" s="598">
        <f>Výsledovka!G5-Výsledovka!H5</f>
        <v>0</v>
      </c>
    </row>
    <row r="6" spans="1:12">
      <c r="A6" s="236" t="s">
        <v>177</v>
      </c>
      <c r="B6" s="128" t="s">
        <v>2</v>
      </c>
      <c r="C6" s="224" t="s">
        <v>194</v>
      </c>
      <c r="D6" s="232" t="str">
        <f>IF(Výsledovka!E6&lt;&gt;0,Výsledovka!D6/Výsledovka!E6-1," ")</f>
        <v xml:space="preserve"> </v>
      </c>
      <c r="E6" s="472" t="str">
        <f>IF(Výsledovka!F6&lt;&gt;0,Výsledovka!E6/Výsledovka!F6-1," ")</f>
        <v xml:space="preserve"> </v>
      </c>
      <c r="F6" s="472" t="str">
        <f>IF(Výsledovka!G6&lt;&gt;0,Výsledovka!F6/Výsledovka!G6-1," ")</f>
        <v xml:space="preserve"> </v>
      </c>
      <c r="G6" s="470" t="str">
        <f>IF(Výsledovka!H6&lt;&gt;0,Výsledovka!G6/Výsledovka!H6-1," ")</f>
        <v xml:space="preserve"> </v>
      </c>
      <c r="H6" s="221">
        <f>Výsledovka!D6-Výsledovka!E6</f>
        <v>0</v>
      </c>
      <c r="I6" s="221">
        <f>Výsledovka!E6-Výsledovka!F6</f>
        <v>0</v>
      </c>
      <c r="J6" s="221">
        <f>Výsledovka!F6-Výsledovka!G6</f>
        <v>0</v>
      </c>
      <c r="K6" s="599">
        <f>Výsledovka!G6-Výsledovka!H6</f>
        <v>0</v>
      </c>
    </row>
    <row r="7" spans="1:12">
      <c r="A7" s="11" t="s">
        <v>153</v>
      </c>
      <c r="B7" s="29" t="s">
        <v>3</v>
      </c>
      <c r="C7" s="225" t="s">
        <v>195</v>
      </c>
      <c r="D7" s="231">
        <f>IF(Výsledovka!E7&lt;&gt;0,Výsledovka!D7/Výsledovka!E7-1," ")</f>
        <v>0.11500994035785284</v>
      </c>
      <c r="E7" s="23">
        <f>IF(Výsledovka!F7&lt;&gt;0,Výsledovka!E7/Výsledovka!F7-1," ")</f>
        <v>0.23088217300868719</v>
      </c>
      <c r="F7" s="23">
        <f>IF(Výsledovka!G7&lt;&gt;0,Výsledovka!F7/Výsledovka!G7-1," ")</f>
        <v>-1.8022347711161846E-2</v>
      </c>
      <c r="G7" s="425">
        <f>IF(Výsledovka!H7&lt;&gt;0,Výsledovka!G7/Výsledovka!H7-1," ")</f>
        <v>-7.5324963892900776E-2</v>
      </c>
      <c r="H7" s="14">
        <f>Výsledovka!D7-Výsledovka!E7</f>
        <v>1157</v>
      </c>
      <c r="I7" s="14">
        <f>Výsledovka!E7-Výsledovka!F7</f>
        <v>1887</v>
      </c>
      <c r="J7" s="14">
        <f>Výsledovka!F7-Výsledovka!G7</f>
        <v>-150</v>
      </c>
      <c r="K7" s="600">
        <f>Výsledovka!G7-Výsledovka!H7</f>
        <v>-678</v>
      </c>
    </row>
    <row r="8" spans="1:12">
      <c r="A8" s="12" t="s">
        <v>178</v>
      </c>
      <c r="B8" s="21" t="s">
        <v>120</v>
      </c>
      <c r="C8" s="226" t="s">
        <v>196</v>
      </c>
      <c r="D8" s="141">
        <f>IF(Výsledovka!E8&lt;&gt;0,Výsledovka!D8/Výsledovka!E8-1," ")</f>
        <v>0.1141153081510935</v>
      </c>
      <c r="E8" s="22">
        <f>IF(Výsledovka!F8&lt;&gt;0,Výsledovka!E8/Výsledovka!F8-1," ")</f>
        <v>0.23088217300868719</v>
      </c>
      <c r="F8" s="22">
        <f>IF(Výsledovka!G8&lt;&gt;0,Výsledovka!F8/Výsledovka!G8-1," ")</f>
        <v>-1.8022347711161846E-2</v>
      </c>
      <c r="G8" s="423">
        <f>IF(Výsledovka!H8&lt;&gt;0,Výsledovka!G8/Výsledovka!H8-1," ")</f>
        <v>-7.5324963892900776E-2</v>
      </c>
      <c r="H8" s="3">
        <f>Výsledovka!D8-Výsledovka!E8</f>
        <v>1148</v>
      </c>
      <c r="I8" s="3">
        <f>Výsledovka!E8-Výsledovka!F8</f>
        <v>1887</v>
      </c>
      <c r="J8" s="3">
        <f>Výsledovka!F8-Výsledovka!G8</f>
        <v>-150</v>
      </c>
      <c r="K8" s="598">
        <f>Výsledovka!G8-Výsledovka!H8</f>
        <v>-678</v>
      </c>
    </row>
    <row r="9" spans="1:12">
      <c r="A9" s="12" t="s">
        <v>179</v>
      </c>
      <c r="B9" s="10" t="s">
        <v>258</v>
      </c>
      <c r="C9" s="223" t="s">
        <v>197</v>
      </c>
      <c r="D9" s="141" t="str">
        <f>IF(Výsledovka!E9&lt;&gt;0,Výsledovka!D9/Výsledovka!E9-1," ")</f>
        <v xml:space="preserve"> </v>
      </c>
      <c r="E9" s="22" t="str">
        <f>IF(Výsledovka!F9&lt;&gt;0,Výsledovka!E9/Výsledovka!F9-1," ")</f>
        <v xml:space="preserve"> </v>
      </c>
      <c r="F9" s="22" t="str">
        <f>IF(Výsledovka!G9&lt;&gt;0,Výsledovka!F9/Výsledovka!G9-1," ")</f>
        <v xml:space="preserve"> </v>
      </c>
      <c r="G9" s="423" t="str">
        <f>IF(Výsledovka!H9&lt;&gt;0,Výsledovka!G9/Výsledovka!H9-1," ")</f>
        <v xml:space="preserve"> </v>
      </c>
      <c r="H9" s="3">
        <f>Výsledovka!D9-Výsledovka!E9</f>
        <v>0</v>
      </c>
      <c r="I9" s="3">
        <f>Výsledovka!E9-Výsledovka!F9</f>
        <v>0</v>
      </c>
      <c r="J9" s="3">
        <f>Výsledovka!F9-Výsledovka!G9</f>
        <v>0</v>
      </c>
      <c r="K9" s="598">
        <f>Výsledovka!G9-Výsledovka!H9</f>
        <v>0</v>
      </c>
    </row>
    <row r="10" spans="1:12">
      <c r="A10" s="12" t="s">
        <v>180</v>
      </c>
      <c r="B10" s="10" t="s">
        <v>121</v>
      </c>
      <c r="C10" s="223" t="s">
        <v>198</v>
      </c>
      <c r="D10" s="141" t="str">
        <f>IF(Výsledovka!E10&lt;&gt;0,Výsledovka!D10/Výsledovka!E10-1," ")</f>
        <v xml:space="preserve"> </v>
      </c>
      <c r="E10" s="22" t="str">
        <f>IF(Výsledovka!F10&lt;&gt;0,Výsledovka!E10/Výsledovka!F10-1," ")</f>
        <v xml:space="preserve"> </v>
      </c>
      <c r="F10" s="22" t="str">
        <f>IF(Výsledovka!G10&lt;&gt;0,Výsledovka!F10/Výsledovka!G10-1," ")</f>
        <v xml:space="preserve"> </v>
      </c>
      <c r="G10" s="423" t="str">
        <f>IF(Výsledovka!H10&lt;&gt;0,Výsledovka!G10/Výsledovka!H10-1," ")</f>
        <v xml:space="preserve"> </v>
      </c>
      <c r="H10" s="3">
        <f>Výsledovka!D10-Výsledovka!E10</f>
        <v>9</v>
      </c>
      <c r="I10" s="3">
        <f>Výsledovka!E10-Výsledovka!F10</f>
        <v>0</v>
      </c>
      <c r="J10" s="3">
        <f>Výsledovka!F10-Výsledovka!G10</f>
        <v>0</v>
      </c>
      <c r="K10" s="598">
        <f>Výsledovka!G10-Výsledovka!H10</f>
        <v>0</v>
      </c>
    </row>
    <row r="11" spans="1:12">
      <c r="A11" s="11" t="s">
        <v>154</v>
      </c>
      <c r="B11" s="29" t="s">
        <v>4</v>
      </c>
      <c r="C11" s="225" t="s">
        <v>199</v>
      </c>
      <c r="D11" s="231">
        <f>IF(Výsledovka!E11&lt;&gt;0,Výsledovka!D11/Výsledovka!E11-1," ")</f>
        <v>0.18613138686131392</v>
      </c>
      <c r="E11" s="23">
        <f>IF(Výsledovka!F11&lt;&gt;0,Výsledovka!E11/Výsledovka!F11-1," ")</f>
        <v>0.18443804034582123</v>
      </c>
      <c r="F11" s="23">
        <f>IF(Výsledovka!G11&lt;&gt;0,Výsledovka!F11/Výsledovka!G11-1," ")</f>
        <v>-7.1530758226037161E-3</v>
      </c>
      <c r="G11" s="425">
        <f>IF(Výsledovka!H11&lt;&gt;0,Výsledovka!G11/Výsledovka!H11-1," ")</f>
        <v>-0.10368199303901815</v>
      </c>
      <c r="H11" s="14">
        <f>Výsledovka!D11-Výsledovka!E11</f>
        <v>1071</v>
      </c>
      <c r="I11" s="14">
        <f>Výsledovka!E11-Výsledovka!F11</f>
        <v>896</v>
      </c>
      <c r="J11" s="14">
        <f>Výsledovka!F11-Výsledovka!G11</f>
        <v>-35</v>
      </c>
      <c r="K11" s="600">
        <f>Výsledovka!G11-Výsledovka!H11</f>
        <v>-566</v>
      </c>
    </row>
    <row r="12" spans="1:12">
      <c r="A12" s="12" t="s">
        <v>178</v>
      </c>
      <c r="B12" s="10" t="s">
        <v>122</v>
      </c>
      <c r="C12" s="223" t="s">
        <v>200</v>
      </c>
      <c r="D12" s="141">
        <f>IF(Výsledovka!E12&lt;&gt;0,Výsledovka!D12/Výsledovka!E12-1," ")</f>
        <v>0.12273901808785537</v>
      </c>
      <c r="E12" s="22">
        <f>IF(Výsledovka!F12&lt;&gt;0,Výsledovka!E12/Výsledovka!F12-1," ")</f>
        <v>3.3377837116154829E-2</v>
      </c>
      <c r="F12" s="22">
        <f>IF(Výsledovka!G12&lt;&gt;0,Výsledovka!F12/Výsledovka!G12-1," ")</f>
        <v>0.18138801261829651</v>
      </c>
      <c r="G12" s="423">
        <f>IF(Výsledovka!H12&lt;&gt;0,Výsledovka!G12/Výsledovka!H12-1," ")</f>
        <v>-1.8575851393188847E-2</v>
      </c>
      <c r="H12" s="3">
        <f>Výsledovka!D12-Výsledovka!E12</f>
        <v>95</v>
      </c>
      <c r="I12" s="3">
        <f>Výsledovka!E12-Výsledovka!F12</f>
        <v>25</v>
      </c>
      <c r="J12" s="3">
        <f>Výsledovka!F12-Výsledovka!G12</f>
        <v>115</v>
      </c>
      <c r="K12" s="598">
        <f>Výsledovka!G12-Výsledovka!H12</f>
        <v>-12</v>
      </c>
    </row>
    <row r="13" spans="1:12">
      <c r="A13" s="12" t="s">
        <v>179</v>
      </c>
      <c r="B13" s="10" t="s">
        <v>123</v>
      </c>
      <c r="C13" s="227">
        <v>10</v>
      </c>
      <c r="D13" s="141">
        <f>IF(Výsledovka!E13&lt;&gt;0,Výsledovka!D13/Výsledovka!E13-1," ")</f>
        <v>0.19598393574297179</v>
      </c>
      <c r="E13" s="22">
        <f>IF(Výsledovka!F13&lt;&gt;0,Výsledovka!E13/Výsledovka!F13-1," ")</f>
        <v>0.21197371623266004</v>
      </c>
      <c r="F13" s="22">
        <f>IF(Výsledovka!G13&lt;&gt;0,Výsledovka!F13/Výsledovka!G13-1," ")</f>
        <v>-3.5219535102136601E-2</v>
      </c>
      <c r="G13" s="423">
        <f>IF(Výsledovka!H13&lt;&gt;0,Výsledovka!G13/Výsledovka!H13-1," ")</f>
        <v>-0.1151049241637232</v>
      </c>
      <c r="H13" s="3">
        <f>Výsledovka!D13-Výsledovka!E13</f>
        <v>976</v>
      </c>
      <c r="I13" s="3">
        <f>Výsledovka!E13-Výsledovka!F13</f>
        <v>871</v>
      </c>
      <c r="J13" s="3">
        <f>Výsledovka!F13-Výsledovka!G13</f>
        <v>-150</v>
      </c>
      <c r="K13" s="598">
        <f>Výsledovka!G13-Výsledovka!H13</f>
        <v>-554</v>
      </c>
    </row>
    <row r="14" spans="1:12">
      <c r="A14" s="236" t="s">
        <v>177</v>
      </c>
      <c r="B14" s="128" t="s">
        <v>5</v>
      </c>
      <c r="C14" s="228">
        <v>11</v>
      </c>
      <c r="D14" s="232">
        <f>IF(Výsledovka!E14&lt;&gt;0,Výsledovka!D14/Výsledovka!E14-1," ")</f>
        <v>1.9972131908964297E-2</v>
      </c>
      <c r="E14" s="472">
        <f>IF(Výsledovka!F14&lt;&gt;0,Výsledovka!E14/Výsledovka!F14-1," ")</f>
        <v>0.29894419306184017</v>
      </c>
      <c r="F14" s="472">
        <f>IF(Výsledovka!G14&lt;&gt;0,Výsledovka!F14/Výsledovka!G14-1," ")</f>
        <v>-3.3527696793002937E-2</v>
      </c>
      <c r="G14" s="470">
        <f>IF(Výsledovka!H14&lt;&gt;0,Výsledovka!G14/Výsledovka!H14-1," ")</f>
        <v>-3.1620553359683834E-2</v>
      </c>
      <c r="H14" s="221">
        <f>Výsledovka!D14-Výsledovka!E14</f>
        <v>86</v>
      </c>
      <c r="I14" s="221">
        <f>Výsledovka!E14-Výsledovka!F14</f>
        <v>991</v>
      </c>
      <c r="J14" s="221">
        <f>Výsledovka!F14-Výsledovka!G14</f>
        <v>-115</v>
      </c>
      <c r="K14" s="599">
        <f>Výsledovka!G14-Výsledovka!H14</f>
        <v>-112</v>
      </c>
    </row>
    <row r="15" spans="1:12">
      <c r="A15" s="11" t="s">
        <v>155</v>
      </c>
      <c r="B15" s="29" t="s">
        <v>6</v>
      </c>
      <c r="C15" s="229">
        <v>12</v>
      </c>
      <c r="D15" s="231">
        <f>IF(Výsledovka!E15&lt;&gt;0,Výsledovka!D15/Výsledovka!E15-1," ")</f>
        <v>0.10917192721871527</v>
      </c>
      <c r="E15" s="23">
        <f>IF(Výsledovka!F15&lt;&gt;0,Výsledovka!E15/Výsledovka!F15-1," ")</f>
        <v>-3.3308660251665234E-3</v>
      </c>
      <c r="F15" s="23">
        <f>IF(Výsledovka!G15&lt;&gt;0,Výsledovka!F15/Výsledovka!G15-1," ")</f>
        <v>2.2323117669315273E-2</v>
      </c>
      <c r="G15" s="425">
        <f>IF(Výsledovka!H15&lt;&gt;0,Výsledovka!G15/Výsledovka!H15-1," ")</f>
        <v>-2.0385470719051169E-2</v>
      </c>
      <c r="H15" s="14">
        <f>Výsledovka!D15-Výsledovka!E15</f>
        <v>294</v>
      </c>
      <c r="I15" s="14">
        <f>Výsledovka!E15-Výsledovka!F15</f>
        <v>-9</v>
      </c>
      <c r="J15" s="14">
        <f>Výsledovka!F15-Výsledovka!G15</f>
        <v>59</v>
      </c>
      <c r="K15" s="600">
        <f>Výsledovka!G15-Výsledovka!H15</f>
        <v>-55</v>
      </c>
    </row>
    <row r="16" spans="1:12">
      <c r="A16" s="12" t="s">
        <v>178</v>
      </c>
      <c r="B16" s="10" t="s">
        <v>124</v>
      </c>
      <c r="C16" s="227">
        <v>13</v>
      </c>
      <c r="D16" s="141">
        <f>IF(Výsledovka!E16&lt;&gt;0,Výsledovka!D16/Výsledovka!E16-1," ")</f>
        <v>9.9157164105106554E-2</v>
      </c>
      <c r="E16" s="22">
        <f>IF(Výsledovka!F16&lt;&gt;0,Výsledovka!E16/Výsledovka!F16-1," ")</f>
        <v>-1.4851485148514865E-3</v>
      </c>
      <c r="F16" s="22">
        <f>IF(Výsledovka!G16&lt;&gt;0,Výsledovka!F16/Výsledovka!G16-1," ")</f>
        <v>2.4860476915271379E-2</v>
      </c>
      <c r="G16" s="423">
        <f>IF(Výsledovka!H16&lt;&gt;0,Výsledovka!G16/Výsledovka!H16-1," ")</f>
        <v>-3.4769833496572033E-2</v>
      </c>
      <c r="H16" s="3">
        <f>Výsledovka!D16-Výsledovka!E16</f>
        <v>200</v>
      </c>
      <c r="I16" s="3">
        <f>Výsledovka!E16-Výsledovka!F16</f>
        <v>-3</v>
      </c>
      <c r="J16" s="3">
        <f>Výsledovka!F16-Výsledovka!G16</f>
        <v>49</v>
      </c>
      <c r="K16" s="598">
        <f>Výsledovka!G16-Výsledovka!H16</f>
        <v>-71</v>
      </c>
    </row>
    <row r="17" spans="1:11">
      <c r="A17" s="12" t="s">
        <v>179</v>
      </c>
      <c r="B17" s="10" t="s">
        <v>125</v>
      </c>
      <c r="C17" s="227">
        <v>14</v>
      </c>
      <c r="D17" s="141" t="str">
        <f>IF(Výsledovka!E17&lt;&gt;0,Výsledovka!D17/Výsledovka!E17-1," ")</f>
        <v xml:space="preserve"> </v>
      </c>
      <c r="E17" s="22" t="str">
        <f>IF(Výsledovka!F17&lt;&gt;0,Výsledovka!E17/Výsledovka!F17-1," ")</f>
        <v xml:space="preserve"> </v>
      </c>
      <c r="F17" s="22" t="str">
        <f>IF(Výsledovka!G17&lt;&gt;0,Výsledovka!F17/Výsledovka!G17-1," ")</f>
        <v xml:space="preserve"> </v>
      </c>
      <c r="G17" s="423" t="str">
        <f>IF(Výsledovka!H17&lt;&gt;0,Výsledovka!G17/Výsledovka!H17-1," ")</f>
        <v xml:space="preserve"> </v>
      </c>
      <c r="H17" s="3">
        <f>Výsledovka!D17-Výsledovka!E17</f>
        <v>0</v>
      </c>
      <c r="I17" s="3">
        <f>Výsledovka!E17-Výsledovka!F17</f>
        <v>0</v>
      </c>
      <c r="J17" s="3">
        <f>Výsledovka!F17-Výsledovka!G17</f>
        <v>0</v>
      </c>
      <c r="K17" s="598">
        <f>Výsledovka!G17-Výsledovka!H17</f>
        <v>0</v>
      </c>
    </row>
    <row r="18" spans="1:11">
      <c r="A18" s="12" t="s">
        <v>180</v>
      </c>
      <c r="B18" s="10" t="s">
        <v>259</v>
      </c>
      <c r="C18" s="227">
        <v>15</v>
      </c>
      <c r="D18" s="141">
        <f>IF(Výsledovka!E18&lt;&gt;0,Výsledovka!D18/Výsledovka!E18-1," ")</f>
        <v>0.13905325443786976</v>
      </c>
      <c r="E18" s="22">
        <f>IF(Výsledovka!F18&lt;&gt;0,Výsledovka!E18/Výsledovka!F18-1," ")</f>
        <v>0.31773879142300188</v>
      </c>
      <c r="F18" s="22">
        <f>IF(Výsledovka!G18&lt;&gt;0,Výsledovka!F18/Výsledovka!G18-1," ")</f>
        <v>-3.0245746691871411E-2</v>
      </c>
      <c r="G18" s="423">
        <f>IF(Výsledovka!H18&lt;&gt;0,Výsledovka!G18/Výsledovka!H18-1," ")</f>
        <v>-1.8867924528301883E-3</v>
      </c>
      <c r="H18" s="3">
        <f>Výsledovka!D18-Výsledovka!E18</f>
        <v>94</v>
      </c>
      <c r="I18" s="3">
        <f>Výsledovka!E18-Výsledovka!F18</f>
        <v>163</v>
      </c>
      <c r="J18" s="3">
        <f>Výsledovka!F18-Výsledovka!G18</f>
        <v>-16</v>
      </c>
      <c r="K18" s="598">
        <f>Výsledovka!G18-Výsledovka!H18</f>
        <v>-1</v>
      </c>
    </row>
    <row r="19" spans="1:11">
      <c r="A19" s="12" t="s">
        <v>181</v>
      </c>
      <c r="B19" s="10" t="s">
        <v>126</v>
      </c>
      <c r="C19" s="227">
        <v>16</v>
      </c>
      <c r="D19" s="141" t="str">
        <f>IF(Výsledovka!E19&lt;&gt;0,Výsledovka!D19/Výsledovka!E19-1," ")</f>
        <v xml:space="preserve"> </v>
      </c>
      <c r="E19" s="22">
        <f>IF(Výsledovka!F19&lt;&gt;0,Výsledovka!E19/Výsledovka!F19-1," ")</f>
        <v>-1</v>
      </c>
      <c r="F19" s="22">
        <f>IF(Výsledovka!G19&lt;&gt;0,Výsledovka!F19/Výsledovka!G19-1," ")</f>
        <v>0.18181818181818188</v>
      </c>
      <c r="G19" s="423">
        <f>IF(Výsledovka!H19&lt;&gt;0,Výsledovka!G19/Výsledovka!H19-1," ")</f>
        <v>0.13492063492063489</v>
      </c>
      <c r="H19" s="3">
        <f>Výsledovka!D19-Výsledovka!E19</f>
        <v>0</v>
      </c>
      <c r="I19" s="3">
        <f>Výsledovka!E19-Výsledovka!F19</f>
        <v>-169</v>
      </c>
      <c r="J19" s="3">
        <f>Výsledovka!F19-Výsledovka!G19</f>
        <v>26</v>
      </c>
      <c r="K19" s="598">
        <f>Výsledovka!G19-Výsledovka!H19</f>
        <v>17</v>
      </c>
    </row>
    <row r="20" spans="1:11">
      <c r="A20" s="11" t="s">
        <v>156</v>
      </c>
      <c r="B20" s="10" t="s">
        <v>7</v>
      </c>
      <c r="C20" s="227">
        <v>17</v>
      </c>
      <c r="D20" s="141">
        <f>IF(Výsledovka!E20&lt;&gt;0,Výsledovka!D20/Výsledovka!E20-1," ")</f>
        <v>0.31578947368421062</v>
      </c>
      <c r="E20" s="22">
        <f>IF(Výsledovka!F20&lt;&gt;0,Výsledovka!E20/Výsledovka!F20-1," ")</f>
        <v>0.58333333333333326</v>
      </c>
      <c r="F20" s="22">
        <f>IF(Výsledovka!G20&lt;&gt;0,Výsledovka!F20/Výsledovka!G20-1," ")</f>
        <v>-0.33333333333333337</v>
      </c>
      <c r="G20" s="423">
        <f>IF(Výsledovka!H20&lt;&gt;0,Výsledovka!G20/Výsledovka!H20-1," ")</f>
        <v>-0.21739130434782605</v>
      </c>
      <c r="H20" s="3">
        <f>Výsledovka!D20-Výsledovka!E20</f>
        <v>6</v>
      </c>
      <c r="I20" s="3">
        <f>Výsledovka!E20-Výsledovka!F20</f>
        <v>7</v>
      </c>
      <c r="J20" s="3">
        <f>Výsledovka!F20-Výsledovka!G20</f>
        <v>-6</v>
      </c>
      <c r="K20" s="598">
        <f>Výsledovka!G20-Výsledovka!H20</f>
        <v>-5</v>
      </c>
    </row>
    <row r="21" spans="1:11">
      <c r="A21" s="11" t="s">
        <v>157</v>
      </c>
      <c r="B21" s="10" t="s">
        <v>127</v>
      </c>
      <c r="C21" s="227">
        <v>18</v>
      </c>
      <c r="D21" s="141">
        <f>IF(Výsledovka!E21&lt;&gt;0,Výsledovka!D21/Výsledovka!E21-1," ")</f>
        <v>-0.17886178861788615</v>
      </c>
      <c r="E21" s="22">
        <f>IF(Výsledovka!F21&lt;&gt;0,Výsledovka!E21/Výsledovka!F21-1," ")</f>
        <v>-0.30113636363636365</v>
      </c>
      <c r="F21" s="22">
        <f>IF(Výsledovka!G21&lt;&gt;0,Výsledovka!F21/Výsledovka!G21-1," ")</f>
        <v>-0.21951219512195119</v>
      </c>
      <c r="G21" s="423">
        <f>IF(Výsledovka!H21&lt;&gt;0,Výsledovka!G21/Výsledovka!H21-1," ")</f>
        <v>3.203661327231111E-2</v>
      </c>
      <c r="H21" s="3">
        <f>Výsledovka!D21-Výsledovka!E21</f>
        <v>-44</v>
      </c>
      <c r="I21" s="3">
        <f>Výsledovka!E21-Výsledovka!F21</f>
        <v>-106</v>
      </c>
      <c r="J21" s="3">
        <f>Výsledovka!F21-Výsledovka!G21</f>
        <v>-99</v>
      </c>
      <c r="K21" s="598">
        <f>Výsledovka!G21-Výsledovka!H21</f>
        <v>14</v>
      </c>
    </row>
    <row r="22" spans="1:11">
      <c r="A22" s="35" t="s">
        <v>158</v>
      </c>
      <c r="B22" s="29" t="s">
        <v>128</v>
      </c>
      <c r="C22" s="229">
        <v>19</v>
      </c>
      <c r="D22" s="231" t="str">
        <f>IF(Výsledovka!E22&lt;&gt;0,Výsledovka!D22/Výsledovka!E22-1," ")</f>
        <v xml:space="preserve"> </v>
      </c>
      <c r="E22" s="23" t="str">
        <f>IF(Výsledovka!F22&lt;&gt;0,Výsledovka!E22/Výsledovka!F22-1," ")</f>
        <v xml:space="preserve"> </v>
      </c>
      <c r="F22" s="23">
        <f>IF(Výsledovka!G22&lt;&gt;0,Výsledovka!F22/Výsledovka!G22-1," ")</f>
        <v>-1</v>
      </c>
      <c r="G22" s="425">
        <f>IF(Výsledovka!H22&lt;&gt;0,Výsledovka!G22/Výsledovka!H22-1," ")</f>
        <v>-0.94594594594594594</v>
      </c>
      <c r="H22" s="14">
        <f>Výsledovka!D22-Výsledovka!E22</f>
        <v>0</v>
      </c>
      <c r="I22" s="14">
        <f>Výsledovka!E22-Výsledovka!F22</f>
        <v>0</v>
      </c>
      <c r="J22" s="14">
        <f>Výsledovka!F22-Výsledovka!G22</f>
        <v>-6</v>
      </c>
      <c r="K22" s="600">
        <f>Výsledovka!G22-Výsledovka!H22</f>
        <v>-105</v>
      </c>
    </row>
    <row r="23" spans="1:11">
      <c r="A23" s="12" t="s">
        <v>178</v>
      </c>
      <c r="B23" s="10" t="s">
        <v>269</v>
      </c>
      <c r="C23" s="227">
        <v>20</v>
      </c>
      <c r="D23" s="141" t="str">
        <f>IF(Výsledovka!E23&lt;&gt;0,Výsledovka!D23/Výsledovka!E23-1," ")</f>
        <v xml:space="preserve"> </v>
      </c>
      <c r="E23" s="22" t="str">
        <f>IF(Výsledovka!F23&lt;&gt;0,Výsledovka!E23/Výsledovka!F23-1," ")</f>
        <v xml:space="preserve"> </v>
      </c>
      <c r="F23" s="22" t="str">
        <f>IF(Výsledovka!G23&lt;&gt;0,Výsledovka!F23/Výsledovka!G23-1," ")</f>
        <v xml:space="preserve"> </v>
      </c>
      <c r="G23" s="423">
        <f>IF(Výsledovka!H23&lt;&gt;0,Výsledovka!G23/Výsledovka!H23-1," ")</f>
        <v>-1</v>
      </c>
      <c r="H23" s="3">
        <f>Výsledovka!D23-Výsledovka!E23</f>
        <v>0</v>
      </c>
      <c r="I23" s="3">
        <f>Výsledovka!E23-Výsledovka!F23</f>
        <v>0</v>
      </c>
      <c r="J23" s="3">
        <f>Výsledovka!F23-Výsledovka!G23</f>
        <v>0</v>
      </c>
      <c r="K23" s="598">
        <f>Výsledovka!G23-Výsledovka!H23</f>
        <v>-111</v>
      </c>
    </row>
    <row r="24" spans="1:11">
      <c r="A24" s="12" t="s">
        <v>179</v>
      </c>
      <c r="B24" s="10" t="s">
        <v>270</v>
      </c>
      <c r="C24" s="227">
        <v>21</v>
      </c>
      <c r="D24" s="141" t="str">
        <f>IF(Výsledovka!E24&lt;&gt;0,Výsledovka!D24/Výsledovka!E24-1," ")</f>
        <v xml:space="preserve"> </v>
      </c>
      <c r="E24" s="22" t="str">
        <f>IF(Výsledovka!F24&lt;&gt;0,Výsledovka!E24/Výsledovka!F24-1," ")</f>
        <v xml:space="preserve"> </v>
      </c>
      <c r="F24" s="22">
        <f>IF(Výsledovka!G24&lt;&gt;0,Výsledovka!F24/Výsledovka!G24-1," ")</f>
        <v>-1</v>
      </c>
      <c r="G24" s="423" t="str">
        <f>IF(Výsledovka!H24&lt;&gt;0,Výsledovka!G24/Výsledovka!H24-1," ")</f>
        <v xml:space="preserve"> </v>
      </c>
      <c r="H24" s="3">
        <f>Výsledovka!D24-Výsledovka!E24</f>
        <v>0</v>
      </c>
      <c r="I24" s="3">
        <f>Výsledovka!E24-Výsledovka!F24</f>
        <v>0</v>
      </c>
      <c r="J24" s="3">
        <f>Výsledovka!F24-Výsledovka!G24</f>
        <v>-6</v>
      </c>
      <c r="K24" s="598">
        <f>Výsledovka!G24-Výsledovka!H24</f>
        <v>6</v>
      </c>
    </row>
    <row r="25" spans="1:11">
      <c r="A25" s="35" t="s">
        <v>159</v>
      </c>
      <c r="B25" s="29" t="s">
        <v>129</v>
      </c>
      <c r="C25" s="229">
        <v>22</v>
      </c>
      <c r="D25" s="231" t="str">
        <f>IF(Výsledovka!E25&lt;&gt;0,Výsledovka!D25/Výsledovka!E25-1," ")</f>
        <v xml:space="preserve"> </v>
      </c>
      <c r="E25" s="23" t="str">
        <f>IF(Výsledovka!F25&lt;&gt;0,Výsledovka!E25/Výsledovka!F25-1," ")</f>
        <v xml:space="preserve"> </v>
      </c>
      <c r="F25" s="23" t="str">
        <f>IF(Výsledovka!G25&lt;&gt;0,Výsledovka!F25/Výsledovka!G25-1," ")</f>
        <v xml:space="preserve"> </v>
      </c>
      <c r="G25" s="425" t="str">
        <f>IF(Výsledovka!H25&lt;&gt;0,Výsledovka!G25/Výsledovka!H25-1," ")</f>
        <v xml:space="preserve"> </v>
      </c>
      <c r="H25" s="14">
        <f>Výsledovka!D25-Výsledovka!E25</f>
        <v>0</v>
      </c>
      <c r="I25" s="14">
        <f>Výsledovka!E25-Výsledovka!F25</f>
        <v>0</v>
      </c>
      <c r="J25" s="14">
        <f>Výsledovka!F25-Výsledovka!G25</f>
        <v>0</v>
      </c>
      <c r="K25" s="600">
        <f>Výsledovka!G25-Výsledovka!H25</f>
        <v>0</v>
      </c>
    </row>
    <row r="26" spans="1:11">
      <c r="A26" s="12" t="s">
        <v>178</v>
      </c>
      <c r="B26" s="10" t="s">
        <v>260</v>
      </c>
      <c r="C26" s="227">
        <v>23</v>
      </c>
      <c r="D26" s="141" t="str">
        <f>IF(Výsledovka!E26&lt;&gt;0,Výsledovka!D26/Výsledovka!E26-1," ")</f>
        <v xml:space="preserve"> </v>
      </c>
      <c r="E26" s="22" t="str">
        <f>IF(Výsledovka!F26&lt;&gt;0,Výsledovka!E26/Výsledovka!F26-1," ")</f>
        <v xml:space="preserve"> </v>
      </c>
      <c r="F26" s="22" t="str">
        <f>IF(Výsledovka!G26&lt;&gt;0,Výsledovka!F26/Výsledovka!G26-1," ")</f>
        <v xml:space="preserve"> </v>
      </c>
      <c r="G26" s="423" t="str">
        <f>IF(Výsledovka!H26&lt;&gt;0,Výsledovka!G26/Výsledovka!H26-1," ")</f>
        <v xml:space="preserve"> </v>
      </c>
      <c r="H26" s="3">
        <f>Výsledovka!D26-Výsledovka!E26</f>
        <v>0</v>
      </c>
      <c r="I26" s="3">
        <f>Výsledovka!E26-Výsledovka!F26</f>
        <v>0</v>
      </c>
      <c r="J26" s="3">
        <f>Výsledovka!F26-Výsledovka!G26</f>
        <v>0</v>
      </c>
      <c r="K26" s="598">
        <f>Výsledovka!G26-Výsledovka!H26</f>
        <v>0</v>
      </c>
    </row>
    <row r="27" spans="1:11">
      <c r="A27" s="12" t="s">
        <v>179</v>
      </c>
      <c r="B27" s="10" t="s">
        <v>261</v>
      </c>
      <c r="C27" s="227">
        <v>24</v>
      </c>
      <c r="D27" s="141" t="str">
        <f>IF(Výsledovka!E27&lt;&gt;0,Výsledovka!D27/Výsledovka!E27-1," ")</f>
        <v xml:space="preserve"> </v>
      </c>
      <c r="E27" s="22" t="str">
        <f>IF(Výsledovka!F27&lt;&gt;0,Výsledovka!E27/Výsledovka!F27-1," ")</f>
        <v xml:space="preserve"> </v>
      </c>
      <c r="F27" s="22" t="str">
        <f>IF(Výsledovka!G27&lt;&gt;0,Výsledovka!F27/Výsledovka!G27-1," ")</f>
        <v xml:space="preserve"> </v>
      </c>
      <c r="G27" s="423" t="str">
        <f>IF(Výsledovka!H27&lt;&gt;0,Výsledovka!G27/Výsledovka!H27-1," ")</f>
        <v xml:space="preserve"> </v>
      </c>
      <c r="H27" s="3">
        <f>Výsledovka!D27-Výsledovka!E27</f>
        <v>0</v>
      </c>
      <c r="I27" s="3">
        <f>Výsledovka!E27-Výsledovka!F27</f>
        <v>0</v>
      </c>
      <c r="J27" s="3">
        <f>Výsledovka!F27-Výsledovka!G27</f>
        <v>0</v>
      </c>
      <c r="K27" s="598">
        <f>Výsledovka!G27-Výsledovka!H27</f>
        <v>0</v>
      </c>
    </row>
    <row r="28" spans="1:11">
      <c r="A28" s="11" t="s">
        <v>161</v>
      </c>
      <c r="B28" s="10" t="s">
        <v>262</v>
      </c>
      <c r="C28" s="227">
        <v>25</v>
      </c>
      <c r="D28" s="141" t="str">
        <f>IF(Výsledovka!E28&lt;&gt;0,Výsledovka!D28/Výsledovka!E28-1," ")</f>
        <v xml:space="preserve"> </v>
      </c>
      <c r="E28" s="22" t="str">
        <f>IF(Výsledovka!F28&lt;&gt;0,Výsledovka!E28/Výsledovka!F28-1," ")</f>
        <v xml:space="preserve"> </v>
      </c>
      <c r="F28" s="22" t="str">
        <f>IF(Výsledovka!G28&lt;&gt;0,Výsledovka!F28/Výsledovka!G28-1," ")</f>
        <v xml:space="preserve"> </v>
      </c>
      <c r="G28" s="423" t="str">
        <f>IF(Výsledovka!H28&lt;&gt;0,Výsledovka!G28/Výsledovka!H28-1," ")</f>
        <v xml:space="preserve"> </v>
      </c>
      <c r="H28" s="3">
        <f>Výsledovka!D28-Výsledovka!E28</f>
        <v>0</v>
      </c>
      <c r="I28" s="3">
        <f>Výsledovka!E28-Výsledovka!F28</f>
        <v>0</v>
      </c>
      <c r="J28" s="3">
        <f>Výsledovka!F28-Výsledovka!G28</f>
        <v>0</v>
      </c>
      <c r="K28" s="598">
        <f>Výsledovka!G28-Výsledovka!H28</f>
        <v>0</v>
      </c>
    </row>
    <row r="29" spans="1:11">
      <c r="A29" s="11"/>
      <c r="B29" s="10" t="s">
        <v>263</v>
      </c>
      <c r="C29" s="227">
        <v>26</v>
      </c>
      <c r="D29" s="141" t="str">
        <f>IF(Výsledovka!E29&lt;&gt;0,Výsledovka!D29/Výsledovka!E29-1," ")</f>
        <v xml:space="preserve"> </v>
      </c>
      <c r="E29" s="22" t="str">
        <f>IF(Výsledovka!F29&lt;&gt;0,Výsledovka!E29/Výsledovka!F29-1," ")</f>
        <v xml:space="preserve"> </v>
      </c>
      <c r="F29" s="22" t="str">
        <f>IF(Výsledovka!G29&lt;&gt;0,Výsledovka!F29/Výsledovka!G29-1," ")</f>
        <v xml:space="preserve"> </v>
      </c>
      <c r="G29" s="423" t="str">
        <f>IF(Výsledovka!H29&lt;&gt;0,Výsledovka!G29/Výsledovka!H29-1," ")</f>
        <v xml:space="preserve"> </v>
      </c>
      <c r="H29" s="3">
        <f>Výsledovka!D29-Výsledovka!E29</f>
        <v>0</v>
      </c>
      <c r="I29" s="3">
        <f>Výsledovka!E29-Výsledovka!F29</f>
        <v>0</v>
      </c>
      <c r="J29" s="3">
        <f>Výsledovka!F29-Výsledovka!G29</f>
        <v>0</v>
      </c>
      <c r="K29" s="598">
        <f>Výsledovka!G29-Výsledovka!H29</f>
        <v>0</v>
      </c>
    </row>
    <row r="30" spans="1:11">
      <c r="A30" s="11" t="s">
        <v>160</v>
      </c>
      <c r="B30" s="10" t="s">
        <v>130</v>
      </c>
      <c r="C30" s="227">
        <v>27</v>
      </c>
      <c r="D30" s="141">
        <f>IF(Výsledovka!E30&lt;&gt;0,Výsledovka!D30/Výsledovka!E30-1," ")</f>
        <v>10</v>
      </c>
      <c r="E30" s="22">
        <f>IF(Výsledovka!F30&lt;&gt;0,Výsledovka!E30/Výsledovka!F30-1," ")</f>
        <v>-0.99645390070921991</v>
      </c>
      <c r="F30" s="22" t="str">
        <f>IF(Výsledovka!G30&lt;&gt;0,Výsledovka!F30/Výsledovka!G30-1," ")</f>
        <v xml:space="preserve"> </v>
      </c>
      <c r="G30" s="423" t="str">
        <f>IF(Výsledovka!H30&lt;&gt;0,Výsledovka!G30/Výsledovka!H30-1," ")</f>
        <v xml:space="preserve"> </v>
      </c>
      <c r="H30" s="3">
        <f>Výsledovka!D30-Výsledovka!E30</f>
        <v>10</v>
      </c>
      <c r="I30" s="3">
        <f>Výsledovka!E30-Výsledovka!F30</f>
        <v>-281</v>
      </c>
      <c r="J30" s="3">
        <f>Výsledovka!F30-Výsledovka!G30</f>
        <v>282</v>
      </c>
      <c r="K30" s="598">
        <f>Výsledovka!G30-Výsledovka!H30</f>
        <v>0</v>
      </c>
    </row>
    <row r="31" spans="1:11">
      <c r="A31" s="11" t="s">
        <v>163</v>
      </c>
      <c r="B31" s="10" t="s">
        <v>131</v>
      </c>
      <c r="C31" s="227">
        <v>28</v>
      </c>
      <c r="D31" s="141">
        <f>IF(Výsledovka!E31&lt;&gt;0,Výsledovka!D31/Výsledovka!E31-1," ")</f>
        <v>-0.26829268292682928</v>
      </c>
      <c r="E31" s="22">
        <f>IF(Výsledovka!F31&lt;&gt;0,Výsledovka!E31/Výsledovka!F31-1," ")</f>
        <v>0.22388059701492535</v>
      </c>
      <c r="F31" s="22">
        <f>IF(Výsledovka!G31&lt;&gt;0,Výsledovka!F31/Výsledovka!G31-1," ")</f>
        <v>0.13559322033898313</v>
      </c>
      <c r="G31" s="423">
        <f>IF(Výsledovka!H31&lt;&gt;0,Výsledovka!G31/Výsledovka!H31-1," ")</f>
        <v>-0.27160493827160492</v>
      </c>
      <c r="H31" s="3">
        <f>Výsledovka!D31-Výsledovka!E31</f>
        <v>-22</v>
      </c>
      <c r="I31" s="3">
        <f>Výsledovka!E31-Výsledovka!F31</f>
        <v>15</v>
      </c>
      <c r="J31" s="3">
        <f>Výsledovka!F31-Výsledovka!G31</f>
        <v>8</v>
      </c>
      <c r="K31" s="598">
        <f>Výsledovka!G31-Výsledovka!H31</f>
        <v>-22</v>
      </c>
    </row>
    <row r="32" spans="1:11">
      <c r="A32" s="11" t="s">
        <v>162</v>
      </c>
      <c r="B32" s="10" t="s">
        <v>132</v>
      </c>
      <c r="C32" s="227">
        <v>29</v>
      </c>
      <c r="D32" s="141" t="str">
        <f>IF(Výsledovka!E32&lt;&gt;0,Výsledovka!D32/Výsledovka!E32-1," ")</f>
        <v xml:space="preserve"> </v>
      </c>
      <c r="E32" s="22" t="str">
        <f>IF(Výsledovka!F32&lt;&gt;0,Výsledovka!E32/Výsledovka!F32-1," ")</f>
        <v xml:space="preserve"> </v>
      </c>
      <c r="F32" s="22" t="str">
        <f>IF(Výsledovka!G32&lt;&gt;0,Výsledovka!F32/Výsledovka!G32-1," ")</f>
        <v xml:space="preserve"> </v>
      </c>
      <c r="G32" s="423" t="str">
        <f>IF(Výsledovka!H32&lt;&gt;0,Výsledovka!G32/Výsledovka!H32-1," ")</f>
        <v xml:space="preserve"> </v>
      </c>
      <c r="H32" s="3">
        <f>Výsledovka!D32-Výsledovka!E32</f>
        <v>0</v>
      </c>
      <c r="I32" s="3">
        <f>Výsledovka!E32-Výsledovka!F32</f>
        <v>0</v>
      </c>
      <c r="J32" s="3">
        <f>Výsledovka!F32-Výsledovka!G32</f>
        <v>0</v>
      </c>
      <c r="K32" s="598">
        <f>Výsledovka!G32-Výsledovka!H32</f>
        <v>0</v>
      </c>
    </row>
    <row r="33" spans="1:11">
      <c r="A33" s="11" t="s">
        <v>151</v>
      </c>
      <c r="B33" s="10" t="s">
        <v>8</v>
      </c>
      <c r="C33" s="227">
        <v>30</v>
      </c>
      <c r="D33" s="141" t="str">
        <f>IF(Výsledovka!E33&lt;&gt;0,Výsledovka!D33/Výsledovka!E33-1," ")</f>
        <v xml:space="preserve"> </v>
      </c>
      <c r="E33" s="596" t="str">
        <f>IF(Výsledovka!F33&lt;&gt;0,Výsledovka!E33/Výsledovka!F33-1," ")</f>
        <v xml:space="preserve"> </v>
      </c>
      <c r="F33" s="22" t="str">
        <f>IF(Výsledovka!G33&lt;&gt;0,Výsledovka!F33/Výsledovka!G33-1," ")</f>
        <v xml:space="preserve"> </v>
      </c>
      <c r="G33" s="423" t="str">
        <f>IF(Výsledovka!H33&lt;&gt;0,Výsledovka!G33/Výsledovka!H33-1," ")</f>
        <v xml:space="preserve"> </v>
      </c>
      <c r="H33" s="3">
        <f>Výsledovka!D33-Výsledovka!E33</f>
        <v>0</v>
      </c>
      <c r="I33" s="3">
        <f>Výsledovka!E33-Výsledovka!F33</f>
        <v>0</v>
      </c>
      <c r="J33" s="3">
        <f>Výsledovka!F33-Výsledovka!G33</f>
        <v>0</v>
      </c>
      <c r="K33" s="598">
        <f>Výsledovka!G33-Výsledovka!H33</f>
        <v>0</v>
      </c>
    </row>
    <row r="34" spans="1:11">
      <c r="A34" s="11" t="s">
        <v>167</v>
      </c>
      <c r="B34" s="133" t="s">
        <v>133</v>
      </c>
      <c r="C34" s="228">
        <v>30</v>
      </c>
      <c r="D34" s="232">
        <f>IF(Výsledovka!E34&lt;&gt;0,Výsledovka!D34/Výsledovka!E34-1," ")</f>
        <v>-0.10891870560378847</v>
      </c>
      <c r="E34" s="602">
        <f>IF(Výsledovka!F34&lt;&gt;0,Výsledovka!E34/Výsledovka!F34-1," ")</f>
        <v>1.7306034482758621</v>
      </c>
      <c r="F34" s="472">
        <f>IF(Výsledovka!G34&lt;&gt;0,Výsledovka!F34/Výsledovka!G34-1," ")</f>
        <v>0.75094339622641515</v>
      </c>
      <c r="G34" s="470">
        <f>IF(Výsledovka!H34&lt;&gt;0,Výsledovka!G34/Výsledovka!H34-1," ")</f>
        <v>-0.35990338164251212</v>
      </c>
      <c r="H34" s="221">
        <f>Výsledovka!D34-Výsledovka!E34</f>
        <v>-138</v>
      </c>
      <c r="I34" s="221">
        <f>Výsledovka!E34-Výsledovka!F34</f>
        <v>803</v>
      </c>
      <c r="J34" s="221">
        <f>Výsledovka!F34-Výsledovka!G34</f>
        <v>199</v>
      </c>
      <c r="K34" s="599">
        <f>Výsledovka!G34-Výsledovka!H34</f>
        <v>-149</v>
      </c>
    </row>
    <row r="35" spans="1:11">
      <c r="A35" s="11" t="s">
        <v>164</v>
      </c>
      <c r="B35" s="10" t="s">
        <v>134</v>
      </c>
      <c r="C35" s="227">
        <v>31</v>
      </c>
      <c r="D35" s="141" t="str">
        <f>IF(Výsledovka!E35&lt;&gt;0,Výsledovka!D35/Výsledovka!E35-1," ")</f>
        <v xml:space="preserve"> </v>
      </c>
      <c r="E35" s="22" t="str">
        <f>IF(Výsledovka!F35&lt;&gt;0,Výsledovka!E35/Výsledovka!F35-1," ")</f>
        <v xml:space="preserve"> </v>
      </c>
      <c r="F35" s="22" t="str">
        <f>IF(Výsledovka!G35&lt;&gt;0,Výsledovka!F35/Výsledovka!G35-1," ")</f>
        <v xml:space="preserve"> </v>
      </c>
      <c r="G35" s="423" t="str">
        <f>IF(Výsledovka!H35&lt;&gt;0,Výsledovka!G35/Výsledovka!H35-1," ")</f>
        <v xml:space="preserve"> </v>
      </c>
      <c r="H35" s="3">
        <f>Výsledovka!D35-Výsledovka!E35</f>
        <v>0</v>
      </c>
      <c r="I35" s="3">
        <f>Výsledovka!E35-Výsledovka!F35</f>
        <v>0</v>
      </c>
      <c r="J35" s="3">
        <f>Výsledovka!F35-Výsledovka!G35</f>
        <v>0</v>
      </c>
      <c r="K35" s="598">
        <f>Výsledovka!G35-Výsledovka!H35</f>
        <v>0</v>
      </c>
    </row>
    <row r="36" spans="1:11">
      <c r="A36" s="11" t="s">
        <v>166</v>
      </c>
      <c r="B36" s="10" t="s">
        <v>135</v>
      </c>
      <c r="C36" s="227">
        <v>32</v>
      </c>
      <c r="D36" s="141" t="str">
        <f>IF(Výsledovka!E36&lt;&gt;0,Výsledovka!D36/Výsledovka!E36-1," ")</f>
        <v xml:space="preserve"> </v>
      </c>
      <c r="E36" s="22" t="str">
        <f>IF(Výsledovka!F36&lt;&gt;0,Výsledovka!E36/Výsledovka!F36-1," ")</f>
        <v xml:space="preserve"> </v>
      </c>
      <c r="F36" s="22" t="str">
        <f>IF(Výsledovka!G36&lt;&gt;0,Výsledovka!F36/Výsledovka!G36-1," ")</f>
        <v xml:space="preserve"> </v>
      </c>
      <c r="G36" s="423" t="str">
        <f>IF(Výsledovka!H36&lt;&gt;0,Výsledovka!G36/Výsledovka!H36-1," ")</f>
        <v xml:space="preserve"> </v>
      </c>
      <c r="H36" s="3">
        <f>Výsledovka!D36-Výsledovka!E36</f>
        <v>0</v>
      </c>
      <c r="I36" s="3">
        <f>Výsledovka!E36-Výsledovka!F36</f>
        <v>0</v>
      </c>
      <c r="J36" s="3">
        <f>Výsledovka!F36-Výsledovka!G36</f>
        <v>0</v>
      </c>
      <c r="K36" s="598">
        <f>Výsledovka!G36-Výsledovka!H36</f>
        <v>0</v>
      </c>
    </row>
    <row r="37" spans="1:11">
      <c r="A37" s="35" t="s">
        <v>165</v>
      </c>
      <c r="B37" s="29" t="s">
        <v>136</v>
      </c>
      <c r="C37" s="229">
        <v>33</v>
      </c>
      <c r="D37" s="231" t="str">
        <f>IF(Výsledovka!E37&lt;&gt;0,Výsledovka!D37/Výsledovka!E37-1," ")</f>
        <v xml:space="preserve"> </v>
      </c>
      <c r="E37" s="23" t="str">
        <f>IF(Výsledovka!F37&lt;&gt;0,Výsledovka!E37/Výsledovka!F37-1," ")</f>
        <v xml:space="preserve"> </v>
      </c>
      <c r="F37" s="23" t="str">
        <f>IF(Výsledovka!G37&lt;&gt;0,Výsledovka!F37/Výsledovka!G37-1," ")</f>
        <v xml:space="preserve"> </v>
      </c>
      <c r="G37" s="425" t="str">
        <f>IF(Výsledovka!H37&lt;&gt;0,Výsledovka!G37/Výsledovka!H37-1," ")</f>
        <v xml:space="preserve"> </v>
      </c>
      <c r="H37" s="14">
        <f>Výsledovka!D37-Výsledovka!E37</f>
        <v>0</v>
      </c>
      <c r="I37" s="14">
        <f>Výsledovka!E37-Výsledovka!F37</f>
        <v>0</v>
      </c>
      <c r="J37" s="14">
        <f>Výsledovka!F37-Výsledovka!G37</f>
        <v>0</v>
      </c>
      <c r="K37" s="600">
        <f>Výsledovka!G37-Výsledovka!H37</f>
        <v>0</v>
      </c>
    </row>
    <row r="38" spans="1:11">
      <c r="A38" s="12" t="s">
        <v>178</v>
      </c>
      <c r="B38" s="10" t="s">
        <v>264</v>
      </c>
      <c r="C38" s="227">
        <v>34</v>
      </c>
      <c r="D38" s="141" t="str">
        <f>IF(Výsledovka!E38&lt;&gt;0,Výsledovka!D38/Výsledovka!E38-1," ")</f>
        <v xml:space="preserve"> </v>
      </c>
      <c r="E38" s="22" t="str">
        <f>IF(Výsledovka!F38&lt;&gt;0,Výsledovka!E38/Výsledovka!F38-1," ")</f>
        <v xml:space="preserve"> </v>
      </c>
      <c r="F38" s="22" t="str">
        <f>IF(Výsledovka!G38&lt;&gt;0,Výsledovka!F38/Výsledovka!G38-1," ")</f>
        <v xml:space="preserve"> </v>
      </c>
      <c r="G38" s="423" t="str">
        <f>IF(Výsledovka!H38&lt;&gt;0,Výsledovka!G38/Výsledovka!H38-1," ")</f>
        <v xml:space="preserve"> </v>
      </c>
      <c r="H38" s="3">
        <f>Výsledovka!D38-Výsledovka!E38</f>
        <v>0</v>
      </c>
      <c r="I38" s="3">
        <f>Výsledovka!E38-Výsledovka!F38</f>
        <v>0</v>
      </c>
      <c r="J38" s="3">
        <f>Výsledovka!F38-Výsledovka!G38</f>
        <v>0</v>
      </c>
      <c r="K38" s="598">
        <f>Výsledovka!G38-Výsledovka!H38</f>
        <v>0</v>
      </c>
    </row>
    <row r="39" spans="1:11">
      <c r="A39" s="12"/>
      <c r="B39" s="10" t="s">
        <v>265</v>
      </c>
      <c r="C39" s="227">
        <v>35</v>
      </c>
      <c r="D39" s="141" t="str">
        <f>IF(Výsledovka!E39&lt;&gt;0,Výsledovka!D39/Výsledovka!E39-1," ")</f>
        <v xml:space="preserve"> </v>
      </c>
      <c r="E39" s="22" t="str">
        <f>IF(Výsledovka!F39&lt;&gt;0,Výsledovka!E39/Výsledovka!F39-1," ")</f>
        <v xml:space="preserve"> </v>
      </c>
      <c r="F39" s="22" t="str">
        <f>IF(Výsledovka!G39&lt;&gt;0,Výsledovka!F39/Výsledovka!G39-1," ")</f>
        <v xml:space="preserve"> </v>
      </c>
      <c r="G39" s="423" t="str">
        <f>IF(Výsledovka!H39&lt;&gt;0,Výsledovka!G39/Výsledovka!H39-1," ")</f>
        <v xml:space="preserve"> </v>
      </c>
      <c r="H39" s="3">
        <f>Výsledovka!D39-Výsledovka!E39</f>
        <v>0</v>
      </c>
      <c r="I39" s="3">
        <f>Výsledovka!E39-Výsledovka!F39</f>
        <v>0</v>
      </c>
      <c r="J39" s="3">
        <f>Výsledovka!F39-Výsledovka!G39</f>
        <v>0</v>
      </c>
      <c r="K39" s="598">
        <f>Výsledovka!G39-Výsledovka!H39</f>
        <v>0</v>
      </c>
    </row>
    <row r="40" spans="1:11">
      <c r="A40" s="12" t="s">
        <v>179</v>
      </c>
      <c r="B40" s="10" t="s">
        <v>137</v>
      </c>
      <c r="C40" s="227">
        <v>36</v>
      </c>
      <c r="D40" s="141" t="str">
        <f>IF(Výsledovka!E40&lt;&gt;0,Výsledovka!D40/Výsledovka!E40-1," ")</f>
        <v xml:space="preserve"> </v>
      </c>
      <c r="E40" s="22" t="str">
        <f>IF(Výsledovka!F40&lt;&gt;0,Výsledovka!E40/Výsledovka!F40-1," ")</f>
        <v xml:space="preserve"> </v>
      </c>
      <c r="F40" s="22" t="str">
        <f>IF(Výsledovka!G40&lt;&gt;0,Výsledovka!F40/Výsledovka!G40-1," ")</f>
        <v xml:space="preserve"> </v>
      </c>
      <c r="G40" s="423" t="str">
        <f>IF(Výsledovka!H40&lt;&gt;0,Výsledovka!G40/Výsledovka!H40-1," ")</f>
        <v xml:space="preserve"> </v>
      </c>
      <c r="H40" s="3">
        <f>Výsledovka!D40-Výsledovka!E40</f>
        <v>0</v>
      </c>
      <c r="I40" s="3">
        <f>Výsledovka!E40-Výsledovka!F40</f>
        <v>0</v>
      </c>
      <c r="J40" s="3">
        <f>Výsledovka!F40-Výsledovka!G40</f>
        <v>0</v>
      </c>
      <c r="K40" s="598">
        <f>Výsledovka!G40-Výsledovka!H40</f>
        <v>0</v>
      </c>
    </row>
    <row r="41" spans="1:11">
      <c r="A41" s="12" t="s">
        <v>180</v>
      </c>
      <c r="B41" s="10" t="s">
        <v>138</v>
      </c>
      <c r="C41" s="227">
        <v>37</v>
      </c>
      <c r="D41" s="141" t="str">
        <f>IF(Výsledovka!E41&lt;&gt;0,Výsledovka!D41/Výsledovka!E41-1," ")</f>
        <v xml:space="preserve"> </v>
      </c>
      <c r="E41" s="22" t="str">
        <f>IF(Výsledovka!F41&lt;&gt;0,Výsledovka!E41/Výsledovka!F41-1," ")</f>
        <v xml:space="preserve"> </v>
      </c>
      <c r="F41" s="22" t="str">
        <f>IF(Výsledovka!G41&lt;&gt;0,Výsledovka!F41/Výsledovka!G41-1," ")</f>
        <v xml:space="preserve"> </v>
      </c>
      <c r="G41" s="423" t="str">
        <f>IF(Výsledovka!H41&lt;&gt;0,Výsledovka!G41/Výsledovka!H41-1," ")</f>
        <v xml:space="preserve"> </v>
      </c>
      <c r="H41" s="3">
        <f>Výsledovka!D41-Výsledovka!E41</f>
        <v>0</v>
      </c>
      <c r="I41" s="3">
        <f>Výsledovka!E41-Výsledovka!F41</f>
        <v>0</v>
      </c>
      <c r="J41" s="3">
        <f>Výsledovka!F41-Výsledovka!G41</f>
        <v>0</v>
      </c>
      <c r="K41" s="598">
        <f>Výsledovka!G41-Výsledovka!H41</f>
        <v>0</v>
      </c>
    </row>
    <row r="42" spans="1:11">
      <c r="A42" s="11" t="s">
        <v>168</v>
      </c>
      <c r="B42" s="10" t="s">
        <v>271</v>
      </c>
      <c r="C42" s="227">
        <v>38</v>
      </c>
      <c r="D42" s="141" t="str">
        <f>IF(Výsledovka!E42&lt;&gt;0,Výsledovka!D42/Výsledovka!E42-1," ")</f>
        <v xml:space="preserve"> </v>
      </c>
      <c r="E42" s="22" t="str">
        <f>IF(Výsledovka!F42&lt;&gt;0,Výsledovka!E42/Výsledovka!F42-1," ")</f>
        <v xml:space="preserve"> </v>
      </c>
      <c r="F42" s="22" t="str">
        <f>IF(Výsledovka!G42&lt;&gt;0,Výsledovka!F42/Výsledovka!G42-1," ")</f>
        <v xml:space="preserve"> </v>
      </c>
      <c r="G42" s="423" t="str">
        <f>IF(Výsledovka!H42&lt;&gt;0,Výsledovka!G42/Výsledovka!H42-1," ")</f>
        <v xml:space="preserve"> </v>
      </c>
      <c r="H42" s="3">
        <f>Výsledovka!D42-Výsledovka!E42</f>
        <v>0</v>
      </c>
      <c r="I42" s="3">
        <f>Výsledovka!E42-Výsledovka!F42</f>
        <v>0</v>
      </c>
      <c r="J42" s="3">
        <f>Výsledovka!F42-Výsledovka!G42</f>
        <v>0</v>
      </c>
      <c r="K42" s="598">
        <f>Výsledovka!G42-Výsledovka!H42</f>
        <v>0</v>
      </c>
    </row>
    <row r="43" spans="1:11">
      <c r="A43" s="11" t="s">
        <v>182</v>
      </c>
      <c r="B43" s="10" t="s">
        <v>139</v>
      </c>
      <c r="C43" s="227">
        <v>39</v>
      </c>
      <c r="D43" s="141" t="str">
        <f>IF(Výsledovka!E43&lt;&gt;0,Výsledovka!D43/Výsledovka!E43-1," ")</f>
        <v xml:space="preserve"> </v>
      </c>
      <c r="E43" s="427" t="str">
        <f>IF(Výsledovka!F43&lt;&gt;0,Výsledovka!E43/Výsledovka!F43-1," ")</f>
        <v xml:space="preserve"> </v>
      </c>
      <c r="F43" s="22" t="str">
        <f>IF(Výsledovka!G43&lt;&gt;0,Výsledovka!F43/Výsledovka!G43-1," ")</f>
        <v xml:space="preserve"> </v>
      </c>
      <c r="G43" s="423" t="str">
        <f>IF(Výsledovka!H43&lt;&gt;0,Výsledovka!G43/Výsledovka!H43-1," ")</f>
        <v xml:space="preserve"> </v>
      </c>
      <c r="H43" s="3">
        <f>Výsledovka!D43-Výsledovka!E43</f>
        <v>0</v>
      </c>
      <c r="I43" s="3">
        <f>Výsledovka!E43-Výsledovka!F43</f>
        <v>0</v>
      </c>
      <c r="J43" s="3">
        <f>Výsledovka!F43-Výsledovka!G43</f>
        <v>0</v>
      </c>
      <c r="K43" s="598">
        <f>Výsledovka!G43-Výsledovka!H43</f>
        <v>0</v>
      </c>
    </row>
    <row r="44" spans="1:11">
      <c r="A44" s="11" t="s">
        <v>169</v>
      </c>
      <c r="B44" s="10" t="s">
        <v>149</v>
      </c>
      <c r="C44" s="227">
        <v>40</v>
      </c>
      <c r="D44" s="141" t="str">
        <f>IF(Výsledovka!E44&lt;&gt;0,Výsledovka!D44/Výsledovka!E44-1," ")</f>
        <v xml:space="preserve"> </v>
      </c>
      <c r="E44" s="22" t="str">
        <f>IF(Výsledovka!F44&lt;&gt;0,Výsledovka!E44/Výsledovka!F44-1," ")</f>
        <v xml:space="preserve"> </v>
      </c>
      <c r="F44" s="22" t="str">
        <f>IF(Výsledovka!G44&lt;&gt;0,Výsledovka!F44/Výsledovka!G44-1," ")</f>
        <v xml:space="preserve"> </v>
      </c>
      <c r="G44" s="423" t="str">
        <f>IF(Výsledovka!H44&lt;&gt;0,Výsledovka!G44/Výsledovka!H44-1," ")</f>
        <v xml:space="preserve"> </v>
      </c>
      <c r="H44" s="3">
        <f>Výsledovka!D44-Výsledovka!E44</f>
        <v>0</v>
      </c>
      <c r="I44" s="3">
        <f>Výsledovka!E44-Výsledovka!F44</f>
        <v>0</v>
      </c>
      <c r="J44" s="3">
        <f>Výsledovka!F44-Výsledovka!G44</f>
        <v>0</v>
      </c>
      <c r="K44" s="598">
        <f>Výsledovka!G44-Výsledovka!H44</f>
        <v>0</v>
      </c>
    </row>
    <row r="45" spans="1:11">
      <c r="A45" s="11" t="s">
        <v>171</v>
      </c>
      <c r="B45" s="10" t="s">
        <v>150</v>
      </c>
      <c r="C45" s="227">
        <v>41</v>
      </c>
      <c r="D45" s="141" t="str">
        <f>IF(Výsledovka!E45&lt;&gt;0,Výsledovka!D45/Výsledovka!E45-1," ")</f>
        <v xml:space="preserve"> </v>
      </c>
      <c r="E45" s="22" t="str">
        <f>IF(Výsledovka!F45&lt;&gt;0,Výsledovka!E45/Výsledovka!F45-1," ")</f>
        <v xml:space="preserve"> </v>
      </c>
      <c r="F45" s="22" t="str">
        <f>IF(Výsledovka!G45&lt;&gt;0,Výsledovka!F45/Výsledovka!G45-1," ")</f>
        <v xml:space="preserve"> </v>
      </c>
      <c r="G45" s="423" t="str">
        <f>IF(Výsledovka!H45&lt;&gt;0,Výsledovka!G45/Výsledovka!H45-1," ")</f>
        <v xml:space="preserve"> </v>
      </c>
      <c r="H45" s="3">
        <f>Výsledovka!D45-Výsledovka!E45</f>
        <v>0</v>
      </c>
      <c r="I45" s="3">
        <f>Výsledovka!E45-Výsledovka!F45</f>
        <v>0</v>
      </c>
      <c r="J45" s="3">
        <f>Výsledovka!F45-Výsledovka!G45</f>
        <v>0</v>
      </c>
      <c r="K45" s="598">
        <f>Výsledovka!G45-Výsledovka!H45</f>
        <v>0</v>
      </c>
    </row>
    <row r="46" spans="1:11">
      <c r="A46" s="11" t="s">
        <v>173</v>
      </c>
      <c r="B46" s="10" t="s">
        <v>266</v>
      </c>
      <c r="C46" s="227">
        <v>42</v>
      </c>
      <c r="D46" s="141" t="str">
        <f>IF(Výsledovka!E46&lt;&gt;0,Výsledovka!D46/Výsledovka!E46-1," ")</f>
        <v xml:space="preserve"> </v>
      </c>
      <c r="E46" s="22" t="str">
        <f>IF(Výsledovka!F46&lt;&gt;0,Výsledovka!E46/Výsledovka!F46-1," ")</f>
        <v xml:space="preserve"> </v>
      </c>
      <c r="F46" s="593" t="str">
        <f>IF(Výsledovka!G46&lt;&gt;0,Výsledovka!F46/Výsledovka!G46-1," ")</f>
        <v xml:space="preserve"> </v>
      </c>
      <c r="G46" s="423" t="str">
        <f>IF(Výsledovka!H46&lt;&gt;0,Výsledovka!G46/Výsledovka!H46-1," ")</f>
        <v xml:space="preserve"> </v>
      </c>
      <c r="H46" s="3">
        <f>Výsledovka!D46-Výsledovka!E46</f>
        <v>0</v>
      </c>
      <c r="I46" s="3">
        <f>Výsledovka!E46-Výsledovka!F46</f>
        <v>0</v>
      </c>
      <c r="J46" s="3">
        <f>Výsledovka!F46-Výsledovka!G46</f>
        <v>0</v>
      </c>
      <c r="K46" s="598">
        <f>Výsledovka!G46-Výsledovka!H46</f>
        <v>0</v>
      </c>
    </row>
    <row r="47" spans="1:11">
      <c r="A47" s="11" t="s">
        <v>183</v>
      </c>
      <c r="B47" s="10" t="s">
        <v>9</v>
      </c>
      <c r="C47" s="227">
        <v>43</v>
      </c>
      <c r="D47" s="141" t="str">
        <f>IF(Výsledovka!E47&lt;&gt;0,Výsledovka!D47/Výsledovka!E47-1," ")</f>
        <v xml:space="preserve"> </v>
      </c>
      <c r="E47" s="22" t="str">
        <f>IF(Výsledovka!F47&lt;&gt;0,Výsledovka!E47/Výsledovka!F47-1," ")</f>
        <v xml:space="preserve"> </v>
      </c>
      <c r="F47" s="22" t="str">
        <f>IF(Výsledovka!G47&lt;&gt;0,Výsledovka!F47/Výsledovka!G47-1," ")</f>
        <v xml:space="preserve"> </v>
      </c>
      <c r="G47" s="423" t="str">
        <f>IF(Výsledovka!H47&lt;&gt;0,Výsledovka!G47/Výsledovka!H47-1," ")</f>
        <v xml:space="preserve"> </v>
      </c>
      <c r="H47" s="3">
        <f>Výsledovka!D47-Výsledovka!E47</f>
        <v>0</v>
      </c>
      <c r="I47" s="3">
        <f>Výsledovka!E47-Výsledovka!F47</f>
        <v>0</v>
      </c>
      <c r="J47" s="3">
        <f>Výsledovka!F47-Výsledovka!G47</f>
        <v>0</v>
      </c>
      <c r="K47" s="598">
        <f>Výsledovka!G47-Výsledovka!H47</f>
        <v>0</v>
      </c>
    </row>
    <row r="48" spans="1:11">
      <c r="A48" s="11" t="s">
        <v>174</v>
      </c>
      <c r="B48" s="10" t="s">
        <v>10</v>
      </c>
      <c r="C48" s="227">
        <v>44</v>
      </c>
      <c r="D48" s="141">
        <f>IF(Výsledovka!E48&lt;&gt;0,Výsledovka!D48/Výsledovka!E48-1," ")</f>
        <v>-0.90909090909090906</v>
      </c>
      <c r="E48" s="22">
        <f>IF(Výsledovka!F48&lt;&gt;0,Výsledovka!E48/Výsledovka!F48-1," ")</f>
        <v>-0.68571428571428572</v>
      </c>
      <c r="F48" s="22">
        <f>IF(Výsledovka!G48&lt;&gt;0,Výsledovka!F48/Výsledovka!G48-1," ")</f>
        <v>-0.23913043478260865</v>
      </c>
      <c r="G48" s="423">
        <f>IF(Výsledovka!H48&lt;&gt;0,Výsledovka!G48/Výsledovka!H48-1," ")</f>
        <v>-0.59292035398230092</v>
      </c>
      <c r="H48" s="3">
        <f>Výsledovka!D48-Výsledovka!E48</f>
        <v>-10</v>
      </c>
      <c r="I48" s="3">
        <f>Výsledovka!E48-Výsledovka!F48</f>
        <v>-24</v>
      </c>
      <c r="J48" s="3">
        <f>Výsledovka!F48-Výsledovka!G48</f>
        <v>-11</v>
      </c>
      <c r="K48" s="598">
        <f>Výsledovka!G48-Výsledovka!H48</f>
        <v>-67</v>
      </c>
    </row>
    <row r="49" spans="1:11">
      <c r="A49" s="11" t="s">
        <v>170</v>
      </c>
      <c r="B49" s="10" t="s">
        <v>11</v>
      </c>
      <c r="C49" s="227">
        <v>45</v>
      </c>
      <c r="D49" s="141" t="str">
        <f>IF(Výsledovka!E49&lt;&gt;0,Výsledovka!D49/Výsledovka!E49-1," ")</f>
        <v xml:space="preserve"> </v>
      </c>
      <c r="E49" s="22" t="str">
        <f>IF(Výsledovka!F49&lt;&gt;0,Výsledovka!E49/Výsledovka!F49-1," ")</f>
        <v xml:space="preserve"> </v>
      </c>
      <c r="F49" s="22" t="str">
        <f>IF(Výsledovka!G49&lt;&gt;0,Výsledovka!F49/Výsledovka!G49-1," ")</f>
        <v xml:space="preserve"> </v>
      </c>
      <c r="G49" s="423" t="str">
        <f>IF(Výsledovka!H49&lt;&gt;0,Výsledovka!G49/Výsledovka!H49-1," ")</f>
        <v xml:space="preserve"> </v>
      </c>
      <c r="H49" s="3">
        <f>Výsledovka!D49-Výsledovka!E49</f>
        <v>1</v>
      </c>
      <c r="I49" s="3">
        <f>Výsledovka!E49-Výsledovka!F49</f>
        <v>0</v>
      </c>
      <c r="J49" s="3">
        <f>Výsledovka!F49-Výsledovka!G49</f>
        <v>0</v>
      </c>
      <c r="K49" s="598">
        <f>Výsledovka!G49-Výsledovka!H49</f>
        <v>0</v>
      </c>
    </row>
    <row r="50" spans="1:11">
      <c r="A50" s="11" t="s">
        <v>175</v>
      </c>
      <c r="B50" s="10" t="s">
        <v>12</v>
      </c>
      <c r="C50" s="227">
        <v>46</v>
      </c>
      <c r="D50" s="141">
        <f>IF(Výsledovka!E50&lt;&gt;0,Výsledovka!D50/Výsledovka!E50-1," ")</f>
        <v>-0.25</v>
      </c>
      <c r="E50" s="22">
        <f>IF(Výsledovka!F50&lt;&gt;0,Výsledovka!E50/Výsledovka!F50-1," ")</f>
        <v>0.16666666666666674</v>
      </c>
      <c r="F50" s="22">
        <f>IF(Výsledovka!G50&lt;&gt;0,Výsledovka!F50/Výsledovka!G50-1," ")</f>
        <v>4.3478260869565188E-2</v>
      </c>
      <c r="G50" s="423">
        <f>IF(Výsledovka!H50&lt;&gt;0,Výsledovka!G50/Výsledovka!H50-1," ")</f>
        <v>0.21052631578947367</v>
      </c>
      <c r="H50" s="3">
        <f>Výsledovka!D50-Výsledovka!E50</f>
        <v>-7</v>
      </c>
      <c r="I50" s="3">
        <f>Výsledovka!E50-Výsledovka!F50</f>
        <v>4</v>
      </c>
      <c r="J50" s="3">
        <f>Výsledovka!F50-Výsledovka!G50</f>
        <v>1</v>
      </c>
      <c r="K50" s="598">
        <f>Výsledovka!G50-Výsledovka!H50</f>
        <v>4</v>
      </c>
    </row>
    <row r="51" spans="1:11">
      <c r="A51" s="11" t="s">
        <v>184</v>
      </c>
      <c r="B51" s="10" t="s">
        <v>13</v>
      </c>
      <c r="C51" s="227">
        <v>47</v>
      </c>
      <c r="D51" s="141" t="str">
        <f>IF(Výsledovka!E51&lt;&gt;0,Výsledovka!D51/Výsledovka!E51-1," ")</f>
        <v xml:space="preserve"> </v>
      </c>
      <c r="E51" s="22" t="str">
        <f>IF(Výsledovka!F51&lt;&gt;0,Výsledovka!E51/Výsledovka!F51-1," ")</f>
        <v xml:space="preserve"> </v>
      </c>
      <c r="F51" s="22" t="str">
        <f>IF(Výsledovka!G51&lt;&gt;0,Výsledovka!F51/Výsledovka!G51-1," ")</f>
        <v xml:space="preserve"> </v>
      </c>
      <c r="G51" s="423" t="str">
        <f>IF(Výsledovka!H51&lt;&gt;0,Výsledovka!G51/Výsledovka!H51-1," ")</f>
        <v xml:space="preserve"> </v>
      </c>
      <c r="H51" s="3">
        <f>Výsledovka!D51-Výsledovka!E51</f>
        <v>0</v>
      </c>
      <c r="I51" s="3">
        <f>Výsledovka!E51-Výsledovka!F51</f>
        <v>0</v>
      </c>
      <c r="J51" s="3">
        <f>Výsledovka!F51-Výsledovka!G51</f>
        <v>0</v>
      </c>
      <c r="K51" s="598">
        <f>Výsledovka!G51-Výsledovka!H51</f>
        <v>0</v>
      </c>
    </row>
    <row r="52" spans="1:11">
      <c r="A52" s="11" t="s">
        <v>185</v>
      </c>
      <c r="B52" s="10" t="s">
        <v>14</v>
      </c>
      <c r="C52" s="227">
        <v>48</v>
      </c>
      <c r="D52" s="141" t="str">
        <f>IF(Výsledovka!E52&lt;&gt;0,Výsledovka!D52/Výsledovka!E52-1," ")</f>
        <v xml:space="preserve"> </v>
      </c>
      <c r="E52" s="22" t="str">
        <f>IF(Výsledovka!F52&lt;&gt;0,Výsledovka!E52/Výsledovka!F52-1," ")</f>
        <v xml:space="preserve"> </v>
      </c>
      <c r="F52" s="22" t="str">
        <f>IF(Výsledovka!G52&lt;&gt;0,Výsledovka!F52/Výsledovka!G52-1," ")</f>
        <v xml:space="preserve"> </v>
      </c>
      <c r="G52" s="423" t="str">
        <f>IF(Výsledovka!H52&lt;&gt;0,Výsledovka!G52/Výsledovka!H52-1," ")</f>
        <v xml:space="preserve"> </v>
      </c>
      <c r="H52" s="3">
        <f>Výsledovka!D52-Výsledovka!E52</f>
        <v>0</v>
      </c>
      <c r="I52" s="3">
        <f>Výsledovka!E52-Výsledovka!F52</f>
        <v>0</v>
      </c>
      <c r="J52" s="3">
        <f>Výsledovka!F52-Výsledovka!G52</f>
        <v>0</v>
      </c>
      <c r="K52" s="598">
        <f>Výsledovka!G52-Výsledovka!H52</f>
        <v>0</v>
      </c>
    </row>
    <row r="53" spans="1:11">
      <c r="A53" s="11" t="s">
        <v>186</v>
      </c>
      <c r="B53" s="134" t="s">
        <v>140</v>
      </c>
      <c r="C53" s="228">
        <v>49</v>
      </c>
      <c r="D53" s="232">
        <f>IF(Výsledovka!E53&lt;&gt;0,Výsledovka!D53/Výsledovka!E53-1," ")</f>
        <v>-0.46153846153846156</v>
      </c>
      <c r="E53" s="472">
        <f>IF(Výsledovka!F53&lt;&gt;0,Výsledovka!E53/Výsledovka!F53-1," ")</f>
        <v>-0.33898305084745761</v>
      </c>
      <c r="F53" s="472">
        <f>IF(Výsledovka!G53&lt;&gt;0,Výsledovka!F53/Výsledovka!G53-1," ")</f>
        <v>-0.14492753623188404</v>
      </c>
      <c r="G53" s="470">
        <f>IF(Výsledovka!H53&lt;&gt;0,Výsledovka!G53/Výsledovka!H53-1," ")</f>
        <v>-0.47727272727272729</v>
      </c>
      <c r="H53" s="221">
        <f>Výsledovka!D53-Výsledovka!E53</f>
        <v>18</v>
      </c>
      <c r="I53" s="221">
        <f>Výsledovka!E53-Výsledovka!F53</f>
        <v>20</v>
      </c>
      <c r="J53" s="221">
        <f>Výsledovka!F53-Výsledovka!G53</f>
        <v>10</v>
      </c>
      <c r="K53" s="599">
        <f>Výsledovka!G53-Výsledovka!H53</f>
        <v>63</v>
      </c>
    </row>
    <row r="54" spans="1:11">
      <c r="A54" s="35" t="s">
        <v>187</v>
      </c>
      <c r="B54" s="29" t="s">
        <v>141</v>
      </c>
      <c r="C54" s="230">
        <v>50</v>
      </c>
      <c r="D54" s="231">
        <f>IF(Výsledovka!E54&lt;&gt;0,Výsledovka!D54/Výsledovka!E54-1," ")</f>
        <v>-0.11981566820276501</v>
      </c>
      <c r="E54" s="23">
        <f>IF(Výsledovka!F54&lt;&gt;0,Výsledovka!E54/Výsledovka!F54-1," ")</f>
        <v>2.5</v>
      </c>
      <c r="F54" s="23">
        <f>IF(Výsledovka!G54&lt;&gt;0,Výsledovka!F54/Výsledovka!G54-1," ")</f>
        <v>1.2962962962962963</v>
      </c>
      <c r="G54" s="425">
        <f>IF(Výsledovka!H54&lt;&gt;0,Výsledovka!G54/Výsledovka!H54-1," ")</f>
        <v>-0.27027027027027029</v>
      </c>
      <c r="H54" s="14">
        <f>Výsledovka!D54-Výsledovka!E54</f>
        <v>-26</v>
      </c>
      <c r="I54" s="14">
        <f>Výsledovka!E54-Výsledovka!F54</f>
        <v>155</v>
      </c>
      <c r="J54" s="14">
        <f>Výsledovka!F54-Výsledovka!G54</f>
        <v>35</v>
      </c>
      <c r="K54" s="600">
        <f>Výsledovka!G54-Výsledovka!H54</f>
        <v>-10</v>
      </c>
    </row>
    <row r="55" spans="1:11">
      <c r="A55" s="12" t="s">
        <v>178</v>
      </c>
      <c r="B55" s="10" t="s">
        <v>142</v>
      </c>
      <c r="C55" s="227">
        <v>51</v>
      </c>
      <c r="D55" s="141">
        <f>IF(Výsledovka!E55&lt;&gt;0,Výsledovka!D55/Výsledovka!E55-1," ")</f>
        <v>-0.11981566820276501</v>
      </c>
      <c r="E55" s="22">
        <f>IF(Výsledovka!F55&lt;&gt;0,Výsledovka!E55/Výsledovka!F55-1," ")</f>
        <v>2.5</v>
      </c>
      <c r="F55" s="22">
        <f>IF(Výsledovka!G55&lt;&gt;0,Výsledovka!F55/Výsledovka!G55-1," ")</f>
        <v>1.2962962962962963</v>
      </c>
      <c r="G55" s="423">
        <f>IF(Výsledovka!H55&lt;&gt;0,Výsledovka!G55/Výsledovka!H55-1," ")</f>
        <v>-0.27027027027027029</v>
      </c>
      <c r="H55" s="3">
        <f>Výsledovka!D55-Výsledovka!E55</f>
        <v>-26</v>
      </c>
      <c r="I55" s="3">
        <f>Výsledovka!E55-Výsledovka!F55</f>
        <v>155</v>
      </c>
      <c r="J55" s="3">
        <f>Výsledovka!F55-Výsledovka!G55</f>
        <v>35</v>
      </c>
      <c r="K55" s="598">
        <f>Výsledovka!G55-Výsledovka!H55</f>
        <v>-10</v>
      </c>
    </row>
    <row r="56" spans="1:11">
      <c r="A56" s="12" t="s">
        <v>179</v>
      </c>
      <c r="B56" s="10" t="s">
        <v>143</v>
      </c>
      <c r="C56" s="227">
        <v>52</v>
      </c>
      <c r="D56" s="141" t="str">
        <f>IF(Výsledovka!E56&lt;&gt;0,Výsledovka!D56/Výsledovka!E56-1," ")</f>
        <v xml:space="preserve"> </v>
      </c>
      <c r="E56" s="22" t="str">
        <f>IF(Výsledovka!F56&lt;&gt;0,Výsledovka!E56/Výsledovka!F56-1," ")</f>
        <v xml:space="preserve"> </v>
      </c>
      <c r="F56" s="22" t="str">
        <f>IF(Výsledovka!G56&lt;&gt;0,Výsledovka!F56/Výsledovka!G56-1," ")</f>
        <v xml:space="preserve"> </v>
      </c>
      <c r="G56" s="423" t="str">
        <f>IF(Výsledovka!H56&lt;&gt;0,Výsledovka!G56/Výsledovka!H56-1," ")</f>
        <v xml:space="preserve"> </v>
      </c>
      <c r="H56" s="3">
        <f>Výsledovka!D56-Výsledovka!E56</f>
        <v>0</v>
      </c>
      <c r="I56" s="3">
        <f>Výsledovka!E56-Výsledovka!F56</f>
        <v>0</v>
      </c>
      <c r="J56" s="3">
        <f>Výsledovka!F56-Výsledovka!G56</f>
        <v>0</v>
      </c>
      <c r="K56" s="598">
        <f>Výsledovka!G56-Výsledovka!H56</f>
        <v>0</v>
      </c>
    </row>
    <row r="57" spans="1:11">
      <c r="A57" s="11" t="s">
        <v>188</v>
      </c>
      <c r="B57" s="128" t="s">
        <v>267</v>
      </c>
      <c r="C57" s="228">
        <v>53</v>
      </c>
      <c r="D57" s="232">
        <f>IF(Výsledovka!E57&lt;&gt;0,Výsledovka!D57/Výsledovka!E57-1," ")</f>
        <v>-9.2977250247279875E-2</v>
      </c>
      <c r="E57" s="472">
        <f>IF(Výsledovka!F57&lt;&gt;0,Výsledovka!E57/Výsledovka!F57-1," ")</f>
        <v>1.9475218658892128</v>
      </c>
      <c r="F57" s="472">
        <f>IF(Výsledovka!G57&lt;&gt;0,Výsledovka!F57/Výsledovka!G57-1," ")</f>
        <v>1.029585798816568</v>
      </c>
      <c r="G57" s="470">
        <f>IF(Výsledovka!H57&lt;&gt;0,Výsledovka!G57/Výsledovka!H57-1," ")</f>
        <v>-0.31020408163265301</v>
      </c>
      <c r="H57" s="221">
        <f>Výsledovka!D57-Výsledovka!E57</f>
        <v>-94</v>
      </c>
      <c r="I57" s="221">
        <f>Výsledovka!E57-Výsledovka!F57</f>
        <v>668</v>
      </c>
      <c r="J57" s="221">
        <f>Výsledovka!F57-Výsledovka!G57</f>
        <v>174</v>
      </c>
      <c r="K57" s="599">
        <f>Výsledovka!G57-Výsledovka!H57</f>
        <v>-76</v>
      </c>
    </row>
    <row r="58" spans="1:11">
      <c r="A58" s="11" t="s">
        <v>172</v>
      </c>
      <c r="B58" s="10" t="s">
        <v>15</v>
      </c>
      <c r="C58" s="227">
        <v>54</v>
      </c>
      <c r="D58" s="141" t="str">
        <f>IF(Výsledovka!E58&lt;&gt;0,Výsledovka!D58/Výsledovka!E58-1," ")</f>
        <v xml:space="preserve"> </v>
      </c>
      <c r="E58" s="22" t="str">
        <f>IF(Výsledovka!F58&lt;&gt;0,Výsledovka!E58/Výsledovka!F58-1," ")</f>
        <v xml:space="preserve"> </v>
      </c>
      <c r="F58" s="22" t="str">
        <f>IF(Výsledovka!G58&lt;&gt;0,Výsledovka!F58/Výsledovka!G58-1," ")</f>
        <v xml:space="preserve"> </v>
      </c>
      <c r="G58" s="423" t="str">
        <f>IF(Výsledovka!H58&lt;&gt;0,Výsledovka!G58/Výsledovka!H58-1," ")</f>
        <v xml:space="preserve"> </v>
      </c>
      <c r="H58" s="3">
        <f>Výsledovka!D58-Výsledovka!E58</f>
        <v>0</v>
      </c>
      <c r="I58" s="3">
        <f>Výsledovka!E58-Výsledovka!F58</f>
        <v>0</v>
      </c>
      <c r="J58" s="3">
        <f>Výsledovka!F58-Výsledovka!G58</f>
        <v>0</v>
      </c>
      <c r="K58" s="598">
        <f>Výsledovka!G58-Výsledovka!H58</f>
        <v>0</v>
      </c>
    </row>
    <row r="59" spans="1:11">
      <c r="A59" s="11" t="s">
        <v>189</v>
      </c>
      <c r="B59" s="10" t="s">
        <v>16</v>
      </c>
      <c r="C59" s="227">
        <v>55</v>
      </c>
      <c r="D59" s="141" t="str">
        <f>IF(Výsledovka!E59&lt;&gt;0,Výsledovka!D59/Výsledovka!E59-1," ")</f>
        <v xml:space="preserve"> </v>
      </c>
      <c r="E59" s="22" t="str">
        <f>IF(Výsledovka!F59&lt;&gt;0,Výsledovka!E59/Výsledovka!F59-1," ")</f>
        <v xml:space="preserve"> </v>
      </c>
      <c r="F59" s="22" t="str">
        <f>IF(Výsledovka!G59&lt;&gt;0,Výsledovka!F59/Výsledovka!G59-1," ")</f>
        <v xml:space="preserve"> </v>
      </c>
      <c r="G59" s="423" t="str">
        <f>IF(Výsledovka!H59&lt;&gt;0,Výsledovka!G59/Výsledovka!H59-1," ")</f>
        <v xml:space="preserve"> </v>
      </c>
      <c r="H59" s="3">
        <f>Výsledovka!D59-Výsledovka!E59</f>
        <v>0</v>
      </c>
      <c r="I59" s="3">
        <f>Výsledovka!E59-Výsledovka!F59</f>
        <v>0</v>
      </c>
      <c r="J59" s="3">
        <f>Výsledovka!F59-Výsledovka!G59</f>
        <v>0</v>
      </c>
      <c r="K59" s="598">
        <f>Výsledovka!G59-Výsledovka!H59</f>
        <v>0</v>
      </c>
    </row>
    <row r="60" spans="1:11">
      <c r="A60" s="35" t="s">
        <v>176</v>
      </c>
      <c r="B60" s="29" t="s">
        <v>17</v>
      </c>
      <c r="C60" s="229">
        <v>56</v>
      </c>
      <c r="D60" s="231" t="str">
        <f>IF(Výsledovka!E60&lt;&gt;0,Výsledovka!D60/Výsledovka!E60-1," ")</f>
        <v xml:space="preserve"> </v>
      </c>
      <c r="E60" s="23" t="str">
        <f>IF(Výsledovka!F60&lt;&gt;0,Výsledovka!E60/Výsledovka!F60-1," ")</f>
        <v xml:space="preserve"> </v>
      </c>
      <c r="F60" s="23" t="str">
        <f>IF(Výsledovka!G60&lt;&gt;0,Výsledovka!F60/Výsledovka!G60-1," ")</f>
        <v xml:space="preserve"> </v>
      </c>
      <c r="G60" s="425" t="str">
        <f>IF(Výsledovka!H60&lt;&gt;0,Výsledovka!G60/Výsledovka!H60-1," ")</f>
        <v xml:space="preserve"> </v>
      </c>
      <c r="H60" s="14">
        <f>Výsledovka!D60-Výsledovka!E60</f>
        <v>0</v>
      </c>
      <c r="I60" s="14">
        <f>Výsledovka!E60-Výsledovka!F60</f>
        <v>0</v>
      </c>
      <c r="J60" s="14">
        <f>Výsledovka!F60-Výsledovka!G60</f>
        <v>0</v>
      </c>
      <c r="K60" s="600">
        <f>Výsledovka!G60-Výsledovka!H60</f>
        <v>0</v>
      </c>
    </row>
    <row r="61" spans="1:11">
      <c r="A61" s="12" t="s">
        <v>178</v>
      </c>
      <c r="B61" s="10" t="s">
        <v>142</v>
      </c>
      <c r="C61" s="227">
        <v>57</v>
      </c>
      <c r="D61" s="141" t="str">
        <f>IF(Výsledovka!E61&lt;&gt;0,Výsledovka!D61/Výsledovka!E61-1," ")</f>
        <v xml:space="preserve"> </v>
      </c>
      <c r="E61" s="22" t="str">
        <f>IF(Výsledovka!F61&lt;&gt;0,Výsledovka!E61/Výsledovka!F61-1," ")</f>
        <v xml:space="preserve"> </v>
      </c>
      <c r="F61" s="22" t="str">
        <f>IF(Výsledovka!G61&lt;&gt;0,Výsledovka!F61/Výsledovka!G61-1," ")</f>
        <v xml:space="preserve"> </v>
      </c>
      <c r="G61" s="423" t="str">
        <f>IF(Výsledovka!H61&lt;&gt;0,Výsledovka!G61/Výsledovka!H61-1," ")</f>
        <v xml:space="preserve"> </v>
      </c>
      <c r="H61" s="3">
        <f>Výsledovka!D61-Výsledovka!E61</f>
        <v>0</v>
      </c>
      <c r="I61" s="3">
        <f>Výsledovka!E61-Výsledovka!F61</f>
        <v>0</v>
      </c>
      <c r="J61" s="3">
        <f>Výsledovka!F61-Výsledovka!G61</f>
        <v>0</v>
      </c>
      <c r="K61" s="598">
        <f>Výsledovka!G61-Výsledovka!H61</f>
        <v>0</v>
      </c>
    </row>
    <row r="62" spans="1:11">
      <c r="A62" s="12" t="s">
        <v>179</v>
      </c>
      <c r="B62" s="10" t="s">
        <v>143</v>
      </c>
      <c r="C62" s="227">
        <v>58</v>
      </c>
      <c r="D62" s="141" t="str">
        <f>IF(Výsledovka!E62&lt;&gt;0,Výsledovka!D62/Výsledovka!E62-1," ")</f>
        <v xml:space="preserve"> </v>
      </c>
      <c r="E62" s="22" t="str">
        <f>IF(Výsledovka!F62&lt;&gt;0,Výsledovka!E62/Výsledovka!F62-1," ")</f>
        <v xml:space="preserve"> </v>
      </c>
      <c r="F62" s="22" t="str">
        <f>IF(Výsledovka!G62&lt;&gt;0,Výsledovka!F62/Výsledovka!G62-1," ")</f>
        <v xml:space="preserve"> </v>
      </c>
      <c r="G62" s="423" t="str">
        <f>IF(Výsledovka!H62&lt;&gt;0,Výsledovka!G62/Výsledovka!H62-1," ")</f>
        <v xml:space="preserve"> </v>
      </c>
      <c r="H62" s="3">
        <f>Výsledovka!D62-Výsledovka!E62</f>
        <v>0</v>
      </c>
      <c r="I62" s="3">
        <f>Výsledovka!E62-Výsledovka!F62</f>
        <v>0</v>
      </c>
      <c r="J62" s="3">
        <f>Výsledovka!F62-Výsledovka!G62</f>
        <v>0</v>
      </c>
      <c r="K62" s="598">
        <f>Výsledovka!G62-Výsledovka!H62</f>
        <v>0</v>
      </c>
    </row>
    <row r="63" spans="1:11">
      <c r="A63" s="11" t="s">
        <v>186</v>
      </c>
      <c r="B63" s="128" t="s">
        <v>144</v>
      </c>
      <c r="C63" s="228">
        <v>59</v>
      </c>
      <c r="D63" s="232" t="str">
        <f>IF(Výsledovka!E63&lt;&gt;0,Výsledovka!D63/Výsledovka!E63-1," ")</f>
        <v xml:space="preserve"> </v>
      </c>
      <c r="E63" s="472" t="str">
        <f>IF(Výsledovka!F63&lt;&gt;0,Výsledovka!E63/Výsledovka!F63-1," ")</f>
        <v xml:space="preserve"> </v>
      </c>
      <c r="F63" s="472" t="str">
        <f>IF(Výsledovka!G63&lt;&gt;0,Výsledovka!F63/Výsledovka!G63-1," ")</f>
        <v xml:space="preserve"> </v>
      </c>
      <c r="G63" s="470" t="str">
        <f>IF(Výsledovka!H63&lt;&gt;0,Výsledovka!G63/Výsledovka!H63-1," ")</f>
        <v xml:space="preserve"> </v>
      </c>
      <c r="H63" s="221">
        <f>Výsledovka!D63-Výsledovka!E63</f>
        <v>0</v>
      </c>
      <c r="I63" s="221">
        <f>Výsledovka!E63-Výsledovka!F63</f>
        <v>0</v>
      </c>
      <c r="J63" s="221">
        <f>Výsledovka!F63-Výsledovka!G63</f>
        <v>0</v>
      </c>
      <c r="K63" s="599">
        <f>Výsledovka!G63-Výsledovka!H63</f>
        <v>0</v>
      </c>
    </row>
    <row r="64" spans="1:11">
      <c r="A64" s="11" t="s">
        <v>190</v>
      </c>
      <c r="B64" s="10" t="s">
        <v>268</v>
      </c>
      <c r="C64" s="227">
        <v>60</v>
      </c>
      <c r="D64" s="141" t="str">
        <f>IF(Výsledovka!E64&lt;&gt;0,Výsledovka!D64/Výsledovka!E64-1," ")</f>
        <v xml:space="preserve"> </v>
      </c>
      <c r="E64" s="22" t="str">
        <f>IF(Výsledovka!F64&lt;&gt;0,Výsledovka!E64/Výsledovka!F64-1," ")</f>
        <v xml:space="preserve"> </v>
      </c>
      <c r="F64" s="22" t="str">
        <f>IF(Výsledovka!G64&lt;&gt;0,Výsledovka!F64/Výsledovka!G64-1," ")</f>
        <v xml:space="preserve"> </v>
      </c>
      <c r="G64" s="423" t="str">
        <f>IF(Výsledovka!H64&lt;&gt;0,Výsledovka!G64/Výsledovka!H64-1," ")</f>
        <v xml:space="preserve"> </v>
      </c>
      <c r="H64" s="3">
        <f>Výsledovka!D64-Výsledovka!E64</f>
        <v>0</v>
      </c>
      <c r="I64" s="3">
        <f>Výsledovka!E64-Výsledovka!F64</f>
        <v>0</v>
      </c>
      <c r="J64" s="3">
        <f>Výsledovka!F64-Výsledovka!G64</f>
        <v>0</v>
      </c>
      <c r="K64" s="598">
        <f>Výsledovka!G64-Výsledovka!H64</f>
        <v>0</v>
      </c>
    </row>
    <row r="65" spans="1:11">
      <c r="A65" s="11" t="s">
        <v>191</v>
      </c>
      <c r="B65" s="128" t="s">
        <v>145</v>
      </c>
      <c r="C65" s="228">
        <v>61</v>
      </c>
      <c r="D65" s="232">
        <f>IF(Výsledovka!E65&lt;&gt;0,Výsledovka!D65/Výsledovka!E65-1," ")</f>
        <v>-9.2977250247279875E-2</v>
      </c>
      <c r="E65" s="472">
        <f>IF(Výsledovka!F65&lt;&gt;0,Výsledovka!E65/Výsledovka!F65-1," ")</f>
        <v>1.9475218658892128</v>
      </c>
      <c r="F65" s="472">
        <f>IF(Výsledovka!G65&lt;&gt;0,Výsledovka!F65/Výsledovka!G65-1," ")</f>
        <v>1.029585798816568</v>
      </c>
      <c r="G65" s="470">
        <f>IF(Výsledovka!H65&lt;&gt;0,Výsledovka!G65/Výsledovka!H65-1," ")</f>
        <v>-0.31020408163265301</v>
      </c>
      <c r="H65" s="221">
        <f>Výsledovka!D65-Výsledovka!E65</f>
        <v>-94</v>
      </c>
      <c r="I65" s="221">
        <f>Výsledovka!E65-Výsledovka!F65</f>
        <v>668</v>
      </c>
      <c r="J65" s="221">
        <f>Výsledovka!F65-Výsledovka!G65</f>
        <v>174</v>
      </c>
      <c r="K65" s="599">
        <f>Výsledovka!G65-Výsledovka!H65</f>
        <v>-76</v>
      </c>
    </row>
    <row r="66" spans="1:11" ht="13.5" thickBot="1">
      <c r="A66" s="13"/>
      <c r="B66" s="136" t="s">
        <v>146</v>
      </c>
      <c r="C66" s="237">
        <v>62</v>
      </c>
      <c r="D66" s="233">
        <f>IF(Výsledovka!E66&lt;&gt;0,Výsledovka!D66/Výsledovka!E66-1," ")</f>
        <v>-9.7719869706840434E-2</v>
      </c>
      <c r="E66" s="474">
        <f>IF(Výsledovka!F66&lt;&gt;0,Výsledovka!E66/Výsledovka!F66-1," ")</f>
        <v>2.0320987654320986</v>
      </c>
      <c r="F66" s="474">
        <f>IF(Výsledovka!G66&lt;&gt;0,Výsledovka!F66/Výsledovka!G66-1," ")</f>
        <v>1.0663265306122449</v>
      </c>
      <c r="G66" s="473">
        <f>IF(Výsledovka!H66&lt;&gt;0,Výsledovka!G66/Výsledovka!H66-1," ")</f>
        <v>-0.30496453900709219</v>
      </c>
      <c r="H66" s="234">
        <f>Výsledovka!D66-Výsledovka!E66</f>
        <v>-120</v>
      </c>
      <c r="I66" s="234">
        <f>Výsledovka!E66-Výsledovka!F66</f>
        <v>823</v>
      </c>
      <c r="J66" s="234">
        <f>Výsledovka!F66-Výsledovka!G66</f>
        <v>209</v>
      </c>
      <c r="K66" s="601">
        <f>Výsledovka!G66-Výsledovka!H66</f>
        <v>-86</v>
      </c>
    </row>
  </sheetData>
  <customSheetViews>
    <customSheetView guid="{09445C58-7089-41E9-B61F-E2E72404253A}" showRuler="0">
      <selection activeCell="C30" sqref="C30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</customSheetViews>
  <mergeCells count="5">
    <mergeCell ref="A3:B3"/>
    <mergeCell ref="A2:B2"/>
    <mergeCell ref="A1:K1"/>
    <mergeCell ref="H2:K2"/>
    <mergeCell ref="D2:G2"/>
  </mergeCells>
  <phoneticPr fontId="12" type="noConversion"/>
  <pageMargins left="0.78740157499999996" right="0.78740157499999996" top="0.984251969" bottom="0.984251969" header="0.4921259845" footer="0.4921259845"/>
  <pageSetup paperSize="9" scale="70" orientation="portrait" horizontalDpi="300" verticalDpi="300" r:id="rId2"/>
  <headerFooter alignWithMargins="0"/>
  <ignoredErrors>
    <ignoredError sqref="C4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/>
  <dimension ref="A1:I157"/>
  <sheetViews>
    <sheetView tabSelected="1" zoomScaleNormal="100" workbookViewId="0">
      <selection activeCell="I3" sqref="I3"/>
    </sheetView>
  </sheetViews>
  <sheetFormatPr defaultRowHeight="12.75"/>
  <cols>
    <col min="1" max="1" width="4.42578125" style="309" customWidth="1"/>
    <col min="2" max="2" width="51.140625" style="309" customWidth="1"/>
    <col min="3" max="4" width="12.42578125" style="309" bestFit="1" customWidth="1"/>
    <col min="5" max="7" width="12.42578125" style="309" customWidth="1"/>
    <col min="8" max="16384" width="9.140625" style="309"/>
  </cols>
  <sheetData>
    <row r="1" spans="1:9" ht="21.75" customHeight="1" thickBot="1">
      <c r="A1" s="665" t="s">
        <v>297</v>
      </c>
      <c r="B1" s="666"/>
      <c r="C1" s="666"/>
      <c r="D1" s="666"/>
      <c r="E1" s="666"/>
      <c r="F1" s="666"/>
      <c r="G1" s="666"/>
    </row>
    <row r="2" spans="1:9" ht="13.5" customHeight="1" thickBot="1">
      <c r="A2" s="663" t="str">
        <f>Rozvaha!A3</f>
        <v>ARES CZ s.r.o.</v>
      </c>
      <c r="B2" s="664"/>
      <c r="C2" s="271"/>
      <c r="D2" s="271"/>
      <c r="E2" s="499"/>
      <c r="F2" s="499"/>
      <c r="G2" s="603"/>
      <c r="I2" s="480"/>
    </row>
    <row r="3" spans="1:9" ht="18" customHeight="1" thickBot="1">
      <c r="A3" s="295" t="s">
        <v>94</v>
      </c>
      <c r="B3" s="296"/>
      <c r="C3" s="297">
        <v>2017</v>
      </c>
      <c r="D3" s="298">
        <f>C3-1</f>
        <v>2016</v>
      </c>
      <c r="E3" s="308">
        <f>D3-1</f>
        <v>2015</v>
      </c>
      <c r="F3" s="298">
        <f>E3-1</f>
        <v>2014</v>
      </c>
      <c r="G3" s="299">
        <f>F3-1</f>
        <v>2013</v>
      </c>
      <c r="I3" s="480"/>
    </row>
    <row r="4" spans="1:9" ht="18" customHeight="1">
      <c r="A4" s="314">
        <v>1</v>
      </c>
      <c r="B4" s="315" t="s">
        <v>109</v>
      </c>
      <c r="C4" s="316">
        <f>IF(Rozvaha!C4=0,"NA",(Výsledovka!D66+Výsledovka!D48)/Rozvaha!C4)</f>
        <v>0.22363379713651946</v>
      </c>
      <c r="D4" s="317">
        <f>IF(Rozvaha!D4=0,"NA",(Výsledovka!E66+Výsledovka!E48)/Rozvaha!D4)</f>
        <v>0.27496671105193077</v>
      </c>
      <c r="E4" s="317">
        <f>IF(Rozvaha!E4=0,"NA",(Výsledovka!F66+Výsledovka!F48)/Rozvaha!E4)</f>
        <v>0.11533420707732635</v>
      </c>
      <c r="F4" s="317">
        <f>IF(Rozvaha!F4=0,"NA",(Výsledovka!G66+Výsledovka!G48)/Rozvaha!F4)</f>
        <v>5.7291666666666664E-2</v>
      </c>
      <c r="G4" s="604">
        <f>IF(Rozvaha!G4=0,"NA",(Výsledovka!H66+Výsledovka!H48)/Rozvaha!G4)</f>
        <v>8.4221748400852878E-2</v>
      </c>
    </row>
    <row r="5" spans="1:9" ht="18" customHeight="1">
      <c r="A5" s="274"/>
      <c r="B5" s="310" t="s">
        <v>95</v>
      </c>
      <c r="C5" s="286">
        <f>IF(Výsledovka!D4+Výsledovka!D8=0,"NA",((Výsledovka!D66+Výsledovka!D48)/(Výsledovka!D4+Výsledovka!D8)))</f>
        <v>9.8947180585296224E-2</v>
      </c>
      <c r="D5" s="16">
        <f>IF(Výsledovka!E4+Výsledovka!E8=0,"NA",((Výsledovka!E66+Výsledovka!E48)/(Výsledovka!E4+Výsledovka!E8)))</f>
        <v>0.1231610337972167</v>
      </c>
      <c r="E5" s="16">
        <f>IF(Výsledovka!F4+Výsledovka!F8=0,"NA",((Výsledovka!F66+Výsledovka!F48)/(Výsledovka!F4+Výsledovka!F8)))</f>
        <v>5.3835800807537013E-2</v>
      </c>
      <c r="F5" s="617">
        <f>IF(Výsledovka!G4+Výsledovka!G8=0,"NA",((Výsledovka!G66+Výsledovka!G48)/(Výsledovka!G4+Výsledovka!G8)))</f>
        <v>2.9076054307341104E-2</v>
      </c>
      <c r="G5" s="605">
        <f>IF(Výsledovka!H4+Výsledovka!H8=0,"NA",((Výsledovka!H66+Výsledovka!H48)/(Výsledovka!H4+Výsledovka!H8)))</f>
        <v>4.3884012887456948E-2</v>
      </c>
    </row>
    <row r="6" spans="1:9" ht="18" customHeight="1">
      <c r="A6" s="274"/>
      <c r="B6" s="310" t="s">
        <v>110</v>
      </c>
      <c r="C6" s="287">
        <f>IF(Rozvaha!C4=0,"NA",(Výsledovka!D4+Výsledovka!D8)/Rozvaha!C4)</f>
        <v>2.2601330913490623</v>
      </c>
      <c r="D6" s="18">
        <f>IF(Rozvaha!D4=0,"NA",(Výsledovka!E4+Výsledovka!E8)/Rozvaha!D4)</f>
        <v>2.2325787838437638</v>
      </c>
      <c r="E6" s="18">
        <f>IF(Rozvaha!E4=0,"NA",(Výsledovka!F4+Výsledovka!F8)/Rozvaha!E4)</f>
        <v>2.1423328964613368</v>
      </c>
      <c r="F6" s="618">
        <f>IF(Rozvaha!F4=0,"NA",(Výsledovka!G4+Výsledovka!G8)/Rozvaha!F4)</f>
        <v>1.970407196969697</v>
      </c>
      <c r="G6" s="606">
        <f>IF(Rozvaha!G4=0,"NA",(Výsledovka!H4+Výsledovka!H8)/Rozvaha!G4)</f>
        <v>1.9191897654584222</v>
      </c>
    </row>
    <row r="7" spans="1:9" ht="18" customHeight="1">
      <c r="A7" s="275">
        <v>2</v>
      </c>
      <c r="B7" s="5" t="s">
        <v>107</v>
      </c>
      <c r="C7" s="286">
        <f>IF(Rozvaha!C74+Rozvaha!C92+Rozvaha!C97+Rozvaha!C120=0,"NA",(Výsledovka!D66+Výsledovka!D48)/(Rozvaha!C74+Rozvaha!C92+Rozvaha!C97+Rozvaha!C121))</f>
        <v>0.28523662551440332</v>
      </c>
      <c r="D7" s="16">
        <f>IF(Rozvaha!D74+Rozvaha!D92+Rozvaha!D97+Rozvaha!D120=0,"NA",(Výsledovka!E66+Výsledovka!E48)/(Rozvaha!D74+Rozvaha!D92+Rozvaha!D97+Rozvaha!D121))</f>
        <v>0.34560669456066945</v>
      </c>
      <c r="E7" s="16">
        <f>IF(Rozvaha!E74+Rozvaha!E92+Rozvaha!E97+Rozvaha!E120=0,"NA",(Výsledovka!F66+Výsledovka!F48)/(Rozvaha!E74+Rozvaha!E92+Rozvaha!E97+Rozvaha!E121))</f>
        <v>0.138234370091109</v>
      </c>
      <c r="F7" s="617">
        <f>IF(Rozvaha!F74+Rozvaha!F92+Rozvaha!F97+Rozvaha!F120=0,"NA",(Výsledovka!G66+Výsledovka!G48)/(Rozvaha!F74+Rozvaha!F92+Rozvaha!F97+Rozvaha!F121))</f>
        <v>7.0760233918128648E-2</v>
      </c>
      <c r="G7" s="605">
        <f>IF(Rozvaha!G74+Rozvaha!G92+Rozvaha!G97+Rozvaha!G120=0,"NA",(Výsledovka!H66+Výsledovka!H48)/(Rozvaha!G74+Rozvaha!G92+Rozvaha!G97+Rozvaha!G121))</f>
        <v>0.10005065856129686</v>
      </c>
    </row>
    <row r="8" spans="1:9" ht="18" customHeight="1">
      <c r="A8" s="318">
        <v>3</v>
      </c>
      <c r="B8" s="319" t="s">
        <v>116</v>
      </c>
      <c r="C8" s="320">
        <f>IF(Rozvaha!C74&lt;0,"NA",Výsledovka!D65/Rozvaha!C74)</f>
        <v>0.25429839156960621</v>
      </c>
      <c r="D8" s="321">
        <f>IF(Rozvaha!D74&lt;0,"NA",Výsledovka!E65/Rozvaha!D74)</f>
        <v>0.31712672521957341</v>
      </c>
      <c r="E8" s="321">
        <f>IF(Rozvaha!E74&lt;0,"NA",Výsledovka!F65/Rozvaha!E74)</f>
        <v>0.15748393021120294</v>
      </c>
      <c r="F8" s="619">
        <f>IF(Rozvaha!F74&lt;0,"NA",Výsledovka!G65/Rozvaha!F74)</f>
        <v>9.2098092643051771E-2</v>
      </c>
      <c r="G8" s="607">
        <f>IF(Rozvaha!G74&lt;0,"NA",Výsledovka!H65/Rozvaha!G74)</f>
        <v>0.14714714714714713</v>
      </c>
    </row>
    <row r="9" spans="1:9" ht="18" customHeight="1">
      <c r="A9" s="322"/>
      <c r="B9" s="323" t="s">
        <v>117</v>
      </c>
      <c r="C9" s="320">
        <f>IF((Výsledovka!D4+Výsledovka!D8)=0,"NA",Výsledovka!D65/(Výsledovka!D4+Výsledovka!D8))</f>
        <v>8.1816559600285513E-2</v>
      </c>
      <c r="D9" s="321">
        <f>IF((Výsledovka!E4+Výsledovka!E8)=0,"NA",Výsledovka!E65/(Výsledovka!E4+Výsledovka!E8))</f>
        <v>0.10049701789264413</v>
      </c>
      <c r="E9" s="321">
        <f>IF((Výsledovka!F4+Výsledovka!F8)=0,"NA",Výsledovka!F65/(Výsledovka!F4+Výsledovka!F8))</f>
        <v>4.1967453811329991E-2</v>
      </c>
      <c r="F9" s="619">
        <f>IF((Výsledovka!G4+Výsledovka!G8)=0,"NA",Výsledovka!G65/(Výsledovka!G4+Výsledovka!G8))</f>
        <v>2.030517842124234E-2</v>
      </c>
      <c r="G9" s="607">
        <f>IF((Výsledovka!H4+Výsledovka!H8)=0,"NA",Výsledovka!H65/(Výsledovka!H4+Výsledovka!H8))</f>
        <v>2.7219197866903678E-2</v>
      </c>
    </row>
    <row r="10" spans="1:9" ht="18" customHeight="1">
      <c r="A10" s="274"/>
      <c r="B10" s="310" t="s">
        <v>110</v>
      </c>
      <c r="C10" s="287">
        <f>IF(Rozvaha!C4=0,"NA",(Výsledovka!D4+Výsledovka!D8)/Rozvaha!C4)</f>
        <v>2.2601330913490623</v>
      </c>
      <c r="D10" s="18">
        <f>IF(Rozvaha!D4=0,"NA",(Výsledovka!E4+Výsledovka!E8)/Rozvaha!D4)</f>
        <v>2.2325787838437638</v>
      </c>
      <c r="E10" s="18">
        <f>IF(Rozvaha!E4=0,"NA",(Výsledovka!F4+Výsledovka!F8)/Rozvaha!E4)</f>
        <v>2.1423328964613368</v>
      </c>
      <c r="F10" s="618">
        <f>IF(Rozvaha!F4=0,"NA",(Výsledovka!G4+Výsledovka!G8)/Rozvaha!F4)</f>
        <v>1.970407196969697</v>
      </c>
      <c r="G10" s="606">
        <f>IF(Rozvaha!G4=0,"NA",(Výsledovka!H4+Výsledovka!H8)/Rozvaha!G4)</f>
        <v>1.9191897654584222</v>
      </c>
    </row>
    <row r="11" spans="1:9" ht="18" customHeight="1">
      <c r="A11" s="322"/>
      <c r="B11" s="323" t="s">
        <v>281</v>
      </c>
      <c r="C11" s="324">
        <f>IF(Rozvaha!C74=0,"NA",Rozvaha!C4/Rozvaha!C74)</f>
        <v>1.375207986688852</v>
      </c>
      <c r="D11" s="325">
        <f>IF(Rozvaha!D74=0,"NA",Rozvaha!D4/Rozvaha!D74)</f>
        <v>1.4134253450439147</v>
      </c>
      <c r="E11" s="325">
        <f>IF(Rozvaha!E74=0,"NA",Rozvaha!E4/Rozvaha!E74)</f>
        <v>1.7516069788797062</v>
      </c>
      <c r="F11" s="620">
        <f>IF(Rozvaha!F74=0,"NA",Rozvaha!F4/Rozvaha!F74)</f>
        <v>2.3019073569482287</v>
      </c>
      <c r="G11" s="608">
        <f>IF(Rozvaha!G74=0,"NA",Rozvaha!G4/Rozvaha!G74)</f>
        <v>2.8168168168168166</v>
      </c>
    </row>
    <row r="12" spans="1:9" ht="18" customHeight="1">
      <c r="A12" s="275">
        <v>4</v>
      </c>
      <c r="B12" s="5" t="s">
        <v>106</v>
      </c>
      <c r="C12" s="286">
        <f>IF(Rozvaha!C74=0,"NA",(Výsledovka!D65+Výsledovka!D21)/Rozvaha!C74)</f>
        <v>0.31031613976705491</v>
      </c>
      <c r="D12" s="16">
        <f>IF(Rozvaha!D74=0,"NA",(Výsledovka!E65+Výsledovka!E21)/Rozvaha!D74)</f>
        <v>0.39429109159347553</v>
      </c>
      <c r="E12" s="16">
        <f>IF(Rozvaha!E74=0,"NA",(Výsledovka!F65+Výsledovka!F21)/Rozvaha!E74)</f>
        <v>0.31910009182736454</v>
      </c>
      <c r="F12" s="617">
        <f>IF(Rozvaha!F74=0,"NA",(Výsledovka!G65+Výsledovka!G21)/Rozvaha!F74)</f>
        <v>0.33787465940054495</v>
      </c>
      <c r="G12" s="605">
        <f>IF(Rozvaha!G74=0,"NA",(Výsledovka!H65+Výsledovka!H21)/Rozvaha!G74)</f>
        <v>0.40960960960960963</v>
      </c>
    </row>
    <row r="13" spans="1:9" ht="18" customHeight="1">
      <c r="A13" s="275">
        <v>5</v>
      </c>
      <c r="B13" s="5" t="s">
        <v>301</v>
      </c>
      <c r="C13" s="288">
        <f>IF((Výsledovka!D4+Výsledovka!D8)=0,"NA",Výsledovka!D65/(Výsledovka!D4+Výsledovka!D8))</f>
        <v>8.1816559600285513E-2</v>
      </c>
      <c r="D13" s="17">
        <f>IF((Výsledovka!E4+Výsledovka!E8)=0,"NA",Výsledovka!E65/(Výsledovka!E4+Výsledovka!E8))</f>
        <v>0.10049701789264413</v>
      </c>
      <c r="E13" s="17">
        <f>IF((Výsledovka!F4+Výsledovka!F8)=0,"NA",Výsledovka!F65/(Výsledovka!F4+Výsledovka!F8))</f>
        <v>4.1967453811329991E-2</v>
      </c>
      <c r="F13" s="621">
        <f>IF((Výsledovka!G4+Výsledovka!G8)=0,"NA",Výsledovka!G65/(Výsledovka!G4+Výsledovka!G8))</f>
        <v>2.030517842124234E-2</v>
      </c>
      <c r="G13" s="609">
        <f>IF((Výsledovka!H4+Výsledovka!H8)=0,"NA",Výsledovka!H65/(Výsledovka!H4+Výsledovka!H8))</f>
        <v>2.7219197866903678E-2</v>
      </c>
    </row>
    <row r="14" spans="1:9" ht="18" customHeight="1" thickBot="1">
      <c r="A14" s="276">
        <v>6</v>
      </c>
      <c r="B14" s="277" t="s">
        <v>278</v>
      </c>
      <c r="C14" s="289">
        <f>IF((Výsledovka!D4+Výsledovka!D8)=0,"NA",Výsledovka!D16/(Výsledovka!D4+Výsledovka!D8))</f>
        <v>0.1978051391862955</v>
      </c>
      <c r="D14" s="278">
        <f>IF((Výsledovka!E4+Výsledovka!E8)=0,"NA",Výsledovka!E16/(Výsledovka!E4+Výsledovka!E8))</f>
        <v>0.20049701789264412</v>
      </c>
      <c r="E14" s="278">
        <f>IF((Výsledovka!F4+Výsledovka!F8)=0,"NA",Výsledovka!F16/(Výsledovka!F4+Výsledovka!F8))</f>
        <v>0.24715526734369264</v>
      </c>
      <c r="F14" s="278">
        <f>IF((Výsledovka!G4+Výsledovka!G8)=0,"NA",Výsledovka!G16/(Výsledovka!G4+Výsledovka!G8))</f>
        <v>0.23681364892466658</v>
      </c>
      <c r="G14" s="279">
        <f>IF((Výsledovka!H4+Výsledovka!H8)=0,"NA",Výsledovka!H16/(Výsledovka!H4+Výsledovka!H8))</f>
        <v>0.22686368181313188</v>
      </c>
    </row>
    <row r="15" spans="1:9" ht="18" customHeight="1" thickBot="1">
      <c r="A15" s="295" t="s">
        <v>96</v>
      </c>
      <c r="B15" s="300"/>
      <c r="C15" s="301">
        <f>C3</f>
        <v>2017</v>
      </c>
      <c r="D15" s="302">
        <f>D3</f>
        <v>2016</v>
      </c>
      <c r="E15" s="430">
        <f>E3</f>
        <v>2015</v>
      </c>
      <c r="F15" s="308">
        <f>F3</f>
        <v>2014</v>
      </c>
      <c r="G15" s="610">
        <f>G3</f>
        <v>2013</v>
      </c>
    </row>
    <row r="16" spans="1:9" ht="18" customHeight="1">
      <c r="A16" s="272">
        <v>1</v>
      </c>
      <c r="B16" s="273" t="s">
        <v>112</v>
      </c>
      <c r="C16" s="290">
        <f>IF(Rozvaha!C4=0,"NA",(Výsledovka!D4+Výsledovka!D8)/Rozvaha!C4)</f>
        <v>2.2601330913490623</v>
      </c>
      <c r="D16" s="280">
        <f>IF(Rozvaha!D4=0,"NA",(Výsledovka!E4+Výsledovka!E8)/Rozvaha!D4)</f>
        <v>2.2325787838437638</v>
      </c>
      <c r="E16" s="280">
        <f>IF(Rozvaha!E4=0,"NA",(Výsledovka!F4+Výsledovka!F8)/Rozvaha!E4)</f>
        <v>2.1423328964613368</v>
      </c>
      <c r="F16" s="280">
        <f>IF(Rozvaha!F4=0,"NA",(Výsledovka!G4+Výsledovka!G8)/Rozvaha!F4)</f>
        <v>1.970407196969697</v>
      </c>
      <c r="G16" s="611">
        <f>IF(Rozvaha!G4=0,"NA",(Výsledovka!H4+Výsledovka!H8)/Rozvaha!G4)</f>
        <v>1.9191897654584222</v>
      </c>
    </row>
    <row r="17" spans="1:9" ht="18" customHeight="1">
      <c r="A17" s="275">
        <v>2</v>
      </c>
      <c r="B17" s="5" t="s">
        <v>279</v>
      </c>
      <c r="C17" s="291" t="str">
        <f>IF(Rozvaha!C36=0,"NA",(Výsledovka!D4+Výsledovka!D8)/Rozvaha!C36)</f>
        <v>NA</v>
      </c>
      <c r="D17" s="19" t="str">
        <f>IF(Rozvaha!D36=0,"NA",(Výsledovka!E4+Výsledovka!E8)/Rozvaha!D36)</f>
        <v>NA</v>
      </c>
      <c r="E17" s="19" t="str">
        <f>IF(Rozvaha!E36=0,"NA",(Výsledovka!F4+Výsledovka!F8)/Rozvaha!E36)</f>
        <v>NA</v>
      </c>
      <c r="F17" s="622" t="str">
        <f>IF(Rozvaha!F36=0,"NA",(Výsledovka!G4+Výsledovka!G8)/Rozvaha!F36)</f>
        <v>NA</v>
      </c>
      <c r="G17" s="612" t="str">
        <f>IF(Rozvaha!G36=0,"NA",(Výsledovka!H4+Výsledovka!H8)/Rozvaha!G36)</f>
        <v>NA</v>
      </c>
    </row>
    <row r="18" spans="1:9" ht="18" customHeight="1">
      <c r="A18" s="318">
        <v>3</v>
      </c>
      <c r="B18" s="319" t="s">
        <v>111</v>
      </c>
      <c r="C18" s="326">
        <f>IF(((Výsledovka!D4+Výsledovka!D8)/360)=0,"NA",Rozvaha!C4/((Výsledovka!D4+Výsledovka!D8)/360))</f>
        <v>159.28265524625269</v>
      </c>
      <c r="D18" s="327">
        <f>IF(((Výsledovka!E4+Výsledovka!E8)/360)=0,"NA",Rozvaha!D4/((Výsledovka!E4+Výsledovka!E8)/360))</f>
        <v>161.24850894632209</v>
      </c>
      <c r="E18" s="327">
        <f>IF(((Výsledovka!F4+Výsledovka!F8)/360)=0,"NA",Rozvaha!E4/((Výsledovka!F4+Výsledovka!F8)/360))</f>
        <v>168.0411109751621</v>
      </c>
      <c r="F18" s="623">
        <f>IF(((Výsledovka!G4+Výsledovka!G8)/360)=0,"NA",Rozvaha!F4/((Výsledovka!G4+Výsledovka!G8)/360))</f>
        <v>182.70335215667427</v>
      </c>
      <c r="G18" s="613">
        <f>IF(((Výsledovka!H4+Výsledovka!H8)/360)=0,"NA",Rozvaha!G4/((Výsledovka!H4+Výsledovka!H8)/360))</f>
        <v>187.57915787134763</v>
      </c>
    </row>
    <row r="19" spans="1:9" ht="18" customHeight="1">
      <c r="A19" s="318">
        <v>4</v>
      </c>
      <c r="B19" s="319" t="s">
        <v>282</v>
      </c>
      <c r="C19" s="326">
        <f>IF(((Výsledovka!D4+Výsledovka!D8)/360)=0,"NA",Rozvaha!C36/((Výsledovka!D4+Výsledovka!D8)/360))</f>
        <v>0</v>
      </c>
      <c r="D19" s="327">
        <f>IF(((Výsledovka!E4+Výsledovka!E8)/360)=0,"NA",Rozvaha!D36/((Výsledovka!E4+Výsledovka!E8)/360))</f>
        <v>0</v>
      </c>
      <c r="E19" s="327">
        <f>IF(((Výsledovka!F4+Výsledovka!F8)/360)=0,"NA",Rozvaha!E36/((Výsledovka!F4+Výsledovka!F8)/360))</f>
        <v>0</v>
      </c>
      <c r="F19" s="623">
        <f>IF(((Výsledovka!G4+Výsledovka!G8)/360)=0,"NA",Rozvaha!F36/((Výsledovka!G4+Výsledovka!G8)/360))</f>
        <v>0</v>
      </c>
      <c r="G19" s="613">
        <f>IF(((Výsledovka!H4+Výsledovka!H8)/360)=0,"NA",Rozvaha!G36/((Výsledovka!H4+Výsledovka!H8)/360))</f>
        <v>0</v>
      </c>
    </row>
    <row r="20" spans="1:9" ht="18" customHeight="1">
      <c r="A20" s="318">
        <v>5</v>
      </c>
      <c r="B20" s="319" t="s">
        <v>118</v>
      </c>
      <c r="C20" s="326">
        <f>IF(((Výsledovka!D4+Výsledovka!D8)/360)=0,"NA",(Rozvaha!C43+Rozvaha!C51)/((Výsledovka!D4+Výsledovka!D8)/360))</f>
        <v>13.008565310492505</v>
      </c>
      <c r="D20" s="327">
        <f>IF(((Výsledovka!E4+Výsledovka!E8)/360)=0,"NA",(Rozvaha!D43+Rozvaha!D51)/((Výsledovka!E4+Výsledovka!E8)/360))</f>
        <v>11.522862823061631</v>
      </c>
      <c r="E20" s="327">
        <f>IF(((Výsledovka!F4+Výsledovka!F8)/360)=0,"NA",(Rozvaha!E43+Rozvaha!E51)/((Výsledovka!F4+Výsledovka!F8)/360))</f>
        <v>10.527346139728373</v>
      </c>
      <c r="F20" s="623">
        <f>IF(((Výsledovka!G4+Výsledovka!G8)/360)=0,"NA",(Rozvaha!F43+Rozvaha!F51)/((Výsledovka!G4+Výsledovka!G8)/360))</f>
        <v>21.10777363931275</v>
      </c>
      <c r="G20" s="613">
        <f>IF(((Výsledovka!H4+Výsledovka!H8)/360)=0,"NA",(Rozvaha!G43+Rozvaha!G51)/((Výsledovka!H4+Výsledovka!H8)/360))</f>
        <v>14.598377958004667</v>
      </c>
    </row>
    <row r="21" spans="1:9" ht="18" customHeight="1" thickBot="1">
      <c r="A21" s="276">
        <v>6</v>
      </c>
      <c r="B21" s="277" t="s">
        <v>97</v>
      </c>
      <c r="C21" s="292">
        <f>IF(((Výsledovka!D4+Výsledovka!D8)/360)=0,"NA",(Rozvaha!C108)/((Výsledovka!D4+Výsledovka!D8)/360))</f>
        <v>28.297644539614563</v>
      </c>
      <c r="D21" s="281">
        <f>IF(((Výsledovka!E4+Výsledovka!E8)/360)=0,"NA",(Rozvaha!D108)/((Výsledovka!E4+Výsledovka!E8)/360))</f>
        <v>25.228628230616305</v>
      </c>
      <c r="E21" s="281">
        <f>IF(((Výsledovka!F4+Výsledovka!F8)/360)=0,"NA",(Rozvaha!E108)/((Výsledovka!F4+Výsledovka!F8)/360))</f>
        <v>21.142787226232716</v>
      </c>
      <c r="F21" s="281">
        <f>IF(((Výsledovka!G4+Výsledovka!G8)/360)=0,"NA",(Rozvaha!F108)/((Výsledovka!G4+Výsledovka!G8)/360))</f>
        <v>27.07677520124955</v>
      </c>
      <c r="G21" s="282">
        <f>IF(((Výsledovka!H4+Výsledovka!H8)/360)=0,"NA",(Rozvaha!G108)/((Výsledovka!H4+Výsledovka!H8)/360))</f>
        <v>22.477502499722256</v>
      </c>
    </row>
    <row r="22" spans="1:9" ht="18" customHeight="1" thickBot="1">
      <c r="A22" s="295" t="s">
        <v>98</v>
      </c>
      <c r="B22" s="300"/>
      <c r="C22" s="301">
        <f>C15</f>
        <v>2017</v>
      </c>
      <c r="D22" s="302">
        <f>D15</f>
        <v>2016</v>
      </c>
      <c r="E22" s="430">
        <f>E15</f>
        <v>2015</v>
      </c>
      <c r="F22" s="308">
        <f>F15</f>
        <v>2014</v>
      </c>
      <c r="G22" s="610">
        <f>G15</f>
        <v>2013</v>
      </c>
    </row>
    <row r="23" spans="1:9" ht="18" customHeight="1">
      <c r="A23" s="314">
        <v>1</v>
      </c>
      <c r="B23" s="315" t="s">
        <v>113</v>
      </c>
      <c r="C23" s="316">
        <f>IF(Rozvaha!C4=0,"NA",Rozvaha!C74/Rozvaha!C4)</f>
        <v>0.72716273442226254</v>
      </c>
      <c r="D23" s="317">
        <f>IF(Rozvaha!D4=0,"NA",Rozvaha!D74/Rozvaha!D4)</f>
        <v>0.70750110963160229</v>
      </c>
      <c r="E23" s="317">
        <f>IF(Rozvaha!E4=0,"NA",Rozvaha!E74/Rozvaha!E4)</f>
        <v>0.57090432503276545</v>
      </c>
      <c r="F23" s="317">
        <f>IF(Rozvaha!F4=0,"NA",Rozvaha!F74/Rozvaha!F4)</f>
        <v>0.43442234848484851</v>
      </c>
      <c r="G23" s="604">
        <f>IF(Rozvaha!G4=0,"NA",Rozvaha!G74/Rozvaha!G4)</f>
        <v>0.35501066098081024</v>
      </c>
    </row>
    <row r="24" spans="1:9" ht="18" customHeight="1">
      <c r="A24" s="318">
        <v>2</v>
      </c>
      <c r="B24" s="319" t="s">
        <v>114</v>
      </c>
      <c r="C24" s="320">
        <f>IF(Rozvaha!C4=0,"NA",Rozvaha!C91/Rozvaha!C4)</f>
        <v>0.23452308933252672</v>
      </c>
      <c r="D24" s="321">
        <f>IF(Rozvaha!D4=0,"NA",Rozvaha!D91/Rozvaha!D4)</f>
        <v>0.24456280514869064</v>
      </c>
      <c r="E24" s="321">
        <f>IF(Rozvaha!E4=0,"NA",Rozvaha!E91/Rozvaha!E4)</f>
        <v>0.38925294888597639</v>
      </c>
      <c r="F24" s="619">
        <f>IF(Rozvaha!F4=0,"NA",Rozvaha!F91/Rozvaha!F4)</f>
        <v>0.5234375</v>
      </c>
      <c r="G24" s="607">
        <f>IF(Rozvaha!G4=0,"NA",Rozvaha!G91/Rozvaha!G4)</f>
        <v>0.60660980810234544</v>
      </c>
    </row>
    <row r="25" spans="1:9" ht="18" customHeight="1">
      <c r="A25" s="275">
        <v>3</v>
      </c>
      <c r="B25" s="5" t="s">
        <v>115</v>
      </c>
      <c r="C25" s="286">
        <f>IF(Rozvaha!C4=0,"NA",(Rozvaha!C91+Rozvaha!C124)/Rozvaha!C4)</f>
        <v>0.27283726557773746</v>
      </c>
      <c r="D25" s="16">
        <f>IF(Rozvaha!D4=0,"NA",(Rozvaha!D91+Rozvaha!D124)/Rozvaha!D4)</f>
        <v>0.29249889036839771</v>
      </c>
      <c r="E25" s="16">
        <f>IF(Rozvaha!E4=0,"NA",(Rozvaha!E91+Rozvaha!E124)/Rozvaha!E4)</f>
        <v>0.42909567496723461</v>
      </c>
      <c r="F25" s="617">
        <f>IF(Rozvaha!F4=0,"NA",(Rozvaha!F91+Rozvaha!F124)/Rozvaha!F4)</f>
        <v>0.56557765151515149</v>
      </c>
      <c r="G25" s="605">
        <f>IF(Rozvaha!G4=0,"NA",(Rozvaha!G91+Rozvaha!G124)/Rozvaha!G4)</f>
        <v>0.64498933901918976</v>
      </c>
    </row>
    <row r="26" spans="1:9" ht="18" customHeight="1">
      <c r="A26" s="318">
        <v>4</v>
      </c>
      <c r="B26" s="319" t="s">
        <v>108</v>
      </c>
      <c r="C26" s="326">
        <f>IF(Rozvaha!C74=0,"NA",Rozvaha!C91/Rozvaha!C74)</f>
        <v>0.32251802551303382</v>
      </c>
      <c r="D26" s="327">
        <f>IF(Rozvaha!D74=0,"NA",Rozvaha!D91/Rozvaha!D74)</f>
        <v>0.34567126725219571</v>
      </c>
      <c r="E26" s="327">
        <f>IF(Rozvaha!E74=0,"NA",Rozvaha!E91/Rozvaha!E74)</f>
        <v>0.68181818181818177</v>
      </c>
      <c r="F26" s="623">
        <f>IF(Rozvaha!F74=0,"NA",Rozvaha!F91/Rozvaha!F74)</f>
        <v>1.2049046321525885</v>
      </c>
      <c r="G26" s="613">
        <f>IF(Rozvaha!G74=0,"NA",Rozvaha!G91/Rozvaha!G74)</f>
        <v>1.7087087087087087</v>
      </c>
    </row>
    <row r="27" spans="1:9" ht="18" customHeight="1">
      <c r="A27" s="275">
        <v>5</v>
      </c>
      <c r="B27" s="5" t="s">
        <v>99</v>
      </c>
      <c r="C27" s="291">
        <f>IF(Výsledovka!D48=0,"NA",(Výsledovka!D66+Výsledovka!D48)/Výsledovka!D48)</f>
        <v>1109</v>
      </c>
      <c r="D27" s="19">
        <f>IF(Výsledovka!E48=0,"NA",(Výsledovka!E66+Výsledovka!E48)/Výsledovka!E48)</f>
        <v>112.63636363636364</v>
      </c>
      <c r="E27" s="431">
        <f>IF(Výsledovka!F48=0,"NA",(Výsledovka!F66+Výsledovka!F48)/Výsledovka!F48)</f>
        <v>12.571428571428571</v>
      </c>
      <c r="F27" s="624">
        <f>IF(Výsledovka!G48=0,"NA",(Výsledovka!G66+Výsledovka!G48)/Výsledovka!G48)</f>
        <v>5.2608695652173916</v>
      </c>
      <c r="G27" s="614">
        <f>IF(Výsledovka!H48=0,"NA",(Výsledovka!H66+Výsledovka!H48)/Výsledovka!H48)</f>
        <v>3.4955752212389379</v>
      </c>
      <c r="I27" s="480" t="s">
        <v>302</v>
      </c>
    </row>
    <row r="28" spans="1:9" ht="18" customHeight="1">
      <c r="A28" s="275">
        <v>6</v>
      </c>
      <c r="B28" s="5" t="s">
        <v>100</v>
      </c>
      <c r="C28" s="291">
        <f>IF(Výsledovka!D48=0,"NA",(Výsledovka!D66+Výsledovka!D48+Výsledovka!D21)/Výsledovka!D48)</f>
        <v>1311</v>
      </c>
      <c r="D28" s="19">
        <f>IF(Výsledovka!E48=0,"NA",(Výsledovka!E66+Výsledovka!E48+Výsledovka!E21)/Výsledovka!E48)</f>
        <v>135</v>
      </c>
      <c r="E28" s="431">
        <f>IF(Výsledovka!F48=0,"NA",(Výsledovka!F66+Výsledovka!F48+Výsledovka!F21)/Výsledovka!F48)</f>
        <v>22.62857142857143</v>
      </c>
      <c r="F28" s="624">
        <f>IF(Výsledovka!G48=0,"NA",(Výsledovka!G66+Výsledovka!G48+Výsledovka!G21)/Výsledovka!G48)</f>
        <v>15.065217391304348</v>
      </c>
      <c r="G28" s="614">
        <f>IF(Výsledovka!H48=0,"NA",(Výsledovka!H66+Výsledovka!H48+Výsledovka!H21)/Výsledovka!H48)</f>
        <v>7.3628318584070795</v>
      </c>
    </row>
    <row r="29" spans="1:9" ht="18" customHeight="1" thickBot="1">
      <c r="A29" s="276">
        <v>7</v>
      </c>
      <c r="B29" s="277" t="s">
        <v>101</v>
      </c>
      <c r="C29" s="292">
        <f>IF(((Rozvaha!C91-Rozvaha!C92)/360)=0,"NA",(Výsledovka!D65+Výsledovka!D21)/((Rozvaha!C91-Rozvaha!C92)/360))</f>
        <v>346.38005159071366</v>
      </c>
      <c r="D29" s="281">
        <f>IF(((Rozvaha!D91-Rozvaha!D92)/360)=0,"NA",(Výsledovka!E65+Výsledovka!E21)/((Rozvaha!D91-Rozvaha!D92)/360))</f>
        <v>410.63520871143379</v>
      </c>
      <c r="E29" s="281">
        <f>IF(((Rozvaha!E91-Rozvaha!E92)/360)=0,"NA",(Výsledovka!F65+Výsledovka!F21)/((Rozvaha!E91-Rozvaha!E92)/360))</f>
        <v>168.4848484848485</v>
      </c>
      <c r="F29" s="281">
        <f>IF(((Rozvaha!F91-Rozvaha!F92)/360)=0,"NA",(Výsledovka!G65+Výsledovka!G21)/((Rozvaha!F91-Rozvaha!F92)/360))</f>
        <v>100.94979647218453</v>
      </c>
      <c r="G29" s="282">
        <f>IF(((Rozvaha!G91-Rozvaha!G92)/360)=0,"NA",(Výsledovka!H65+Výsledovka!H21)/((Rozvaha!G91-Rozvaha!G92)/360))</f>
        <v>86.298769771528995</v>
      </c>
    </row>
    <row r="30" spans="1:9" ht="18" customHeight="1" thickBot="1">
      <c r="A30" s="295" t="s">
        <v>102</v>
      </c>
      <c r="B30" s="300"/>
      <c r="C30" s="303">
        <f>C22</f>
        <v>2017</v>
      </c>
      <c r="D30" s="304">
        <f>D22</f>
        <v>2016</v>
      </c>
      <c r="E30" s="432">
        <f>E22</f>
        <v>2015</v>
      </c>
      <c r="F30" s="625">
        <f>F22</f>
        <v>2014</v>
      </c>
      <c r="G30" s="615">
        <f>G22</f>
        <v>2013</v>
      </c>
    </row>
    <row r="31" spans="1:9" ht="18" customHeight="1">
      <c r="A31" s="272">
        <v>1</v>
      </c>
      <c r="B31" s="273" t="s">
        <v>147</v>
      </c>
      <c r="C31" s="293">
        <f>Rozvaha!C35-Rozvaha!C43-(Rozvaha!C108+Rozvaha!C122+Rozvaha!C123)</f>
        <v>1133</v>
      </c>
      <c r="D31" s="283">
        <f>Rozvaha!D35-Rozvaha!D43-(Rozvaha!D108+Rozvaha!D122+Rozvaha!D123)</f>
        <v>948</v>
      </c>
      <c r="E31" s="283">
        <f>Rozvaha!E35-Rozvaha!E43-(Rozvaha!E108+Rozvaha!E122+Rozvaha!E123)</f>
        <v>239</v>
      </c>
      <c r="F31" s="283">
        <f>Rozvaha!F35-Rozvaha!F43-(Rozvaha!F108+Rozvaha!F122+Rozvaha!F123)</f>
        <v>211</v>
      </c>
      <c r="G31" s="616">
        <f>Rozvaha!G35-Rozvaha!G43-(Rozvaha!G108+Rozvaha!G122+Rozvaha!G123)</f>
        <v>228</v>
      </c>
    </row>
    <row r="32" spans="1:9" ht="18" customHeight="1">
      <c r="A32" s="275">
        <v>2</v>
      </c>
      <c r="B32" s="5" t="s">
        <v>148</v>
      </c>
      <c r="C32" s="288">
        <f>IF(Rozvaha!C4=0,"NA",C31/Rozvaha!C4)</f>
        <v>0.22847348255696712</v>
      </c>
      <c r="D32" s="17">
        <f>IF(Rozvaha!D4=0,"NA",D31/Rozvaha!D4)</f>
        <v>0.2103861517976032</v>
      </c>
      <c r="E32" s="17">
        <f>IF(Rozvaha!E4=0,"NA",E31/Rozvaha!E4)</f>
        <v>6.2647444298820451E-2</v>
      </c>
      <c r="F32" s="621">
        <f>IF(Rozvaha!F4=0,"NA",F31/Rozvaha!F4)</f>
        <v>4.9952651515151512E-2</v>
      </c>
      <c r="G32" s="609">
        <f>IF(Rozvaha!G4=0,"NA",G31/Rozvaha!G4)</f>
        <v>4.8614072494669508E-2</v>
      </c>
    </row>
    <row r="33" spans="1:7" ht="18" customHeight="1">
      <c r="A33" s="275">
        <v>3</v>
      </c>
      <c r="B33" s="5" t="s">
        <v>280</v>
      </c>
      <c r="C33" s="287">
        <f>IF((Rozvaha!C74+Rozvaha!C92+Rozvaha!C97+Rozvaha!C121)=0,"NA",Rozvaha!C6/(Rozvaha!C74+Rozvaha!C92+Rozvaha!C97+Rozvaha!C121))</f>
        <v>0.73353909465020573</v>
      </c>
      <c r="D33" s="18">
        <f>IF((Rozvaha!D74+Rozvaha!D92+Rozvaha!D97+Rozvaha!D121)=0,"NA",Rozvaha!D6/(Rozvaha!D74+Rozvaha!D92+Rozvaha!D97+Rozvaha!D121))</f>
        <v>0.77405857740585771</v>
      </c>
      <c r="E33" s="18">
        <f>IF((Rozvaha!E74+Rozvaha!E92+Rozvaha!E97+Rozvaha!E121)=0,"NA",Rozvaha!E6/(Rozvaha!E74+Rozvaha!E92+Rozvaha!E97+Rozvaha!E121))</f>
        <v>0.94941878730757145</v>
      </c>
      <c r="F33" s="618">
        <f>IF((Rozvaha!F74+Rozvaha!F92+Rozvaha!F97+Rozvaha!F121)=0,"NA",Rozvaha!F6/(Rozvaha!F74+Rozvaha!F92+Rozvaha!F97+Rozvaha!F121))</f>
        <v>0.96666666666666667</v>
      </c>
      <c r="G33" s="606">
        <f>IF((Rozvaha!G74+Rozvaha!G92+Rozvaha!G97+Rozvaha!G121)=0,"NA",Rozvaha!G6/(Rozvaha!G74+Rozvaha!G92+Rozvaha!G97+Rozvaha!G121))</f>
        <v>0.95136778115501519</v>
      </c>
    </row>
    <row r="34" spans="1:7" ht="18" customHeight="1">
      <c r="A34" s="318">
        <v>4</v>
      </c>
      <c r="B34" s="319" t="s">
        <v>287</v>
      </c>
      <c r="C34" s="324">
        <f>IF((Rozvaha!C108+Rozvaha!C122+Rozvaha!C123)=0,"NA",Rozvaha!C35/(Rozvaha!C108+Rozvaha!C122+Rozvaha!C123))</f>
        <v>2.2860385925085129</v>
      </c>
      <c r="D34" s="325">
        <f>IF((Rozvaha!D108+Rozvaha!D122+Rozvaha!D123)=0,"NA",Rozvaha!D35/(Rozvaha!D108+Rozvaha!D122+Rozvaha!D123))</f>
        <v>2.34468085106383</v>
      </c>
      <c r="E34" s="325">
        <f>IF((Rozvaha!E108+Rozvaha!E122+Rozvaha!E123)=0,"NA",Rozvaha!E35/(Rozvaha!E108+Rozvaha!E122+Rozvaha!E123))</f>
        <v>1.4979166666666666</v>
      </c>
      <c r="F34" s="620">
        <f>IF((Rozvaha!F108+Rozvaha!F122+Rozvaha!F123)=0,"NA",Rozvaha!F35/(Rozvaha!F108+Rozvaha!F122+Rozvaha!F123))</f>
        <v>1.3370607028753994</v>
      </c>
      <c r="G34" s="608">
        <f>IF((Rozvaha!G108+Rozvaha!G122+Rozvaha!G123)=0,"NA",Rozvaha!G35/(Rozvaha!G108+Rozvaha!G122+Rozvaha!G123))</f>
        <v>1.405693950177936</v>
      </c>
    </row>
    <row r="35" spans="1:7" ht="18" customHeight="1">
      <c r="A35" s="318">
        <v>5</v>
      </c>
      <c r="B35" s="319" t="s">
        <v>288</v>
      </c>
      <c r="C35" s="324">
        <f>IF((Rozvaha!C108+Rozvaha!C122+Rozvaha!C123)=0,"NA",(Rozvaha!C51+Rozvaha!C61)/(Rozvaha!C108+Rozvaha!C122+Rozvaha!C123))</f>
        <v>2.2860385925085129</v>
      </c>
      <c r="D35" s="325">
        <f>IF((Rozvaha!D108+Rozvaha!D122+Rozvaha!D123)=0,"NA",(Rozvaha!D51+Rozvaha!D61)/(Rozvaha!D108+Rozvaha!D122+Rozvaha!D123))</f>
        <v>2.34468085106383</v>
      </c>
      <c r="E35" s="325">
        <f>IF((Rozvaha!E108+Rozvaha!E122+Rozvaha!E123)=0,"NA",(Rozvaha!E51+Rozvaha!E61)/(Rozvaha!E108+Rozvaha!E122+Rozvaha!E123))</f>
        <v>1.4979166666666666</v>
      </c>
      <c r="F35" s="620">
        <f>IF((Rozvaha!F108+Rozvaha!F122+Rozvaha!F123)=0,"NA",(Rozvaha!F51+Rozvaha!F61)/(Rozvaha!F108+Rozvaha!F122+Rozvaha!F123))</f>
        <v>1.3370607028753994</v>
      </c>
      <c r="G35" s="608">
        <f>IF((Rozvaha!G108+Rozvaha!G122+Rozvaha!G123)=0,"NA",(Rozvaha!G51+Rozvaha!G61)/(Rozvaha!G108+Rozvaha!G122+Rozvaha!G123))</f>
        <v>1.405693950177936</v>
      </c>
    </row>
    <row r="36" spans="1:7" ht="18" customHeight="1">
      <c r="A36" s="318">
        <v>6</v>
      </c>
      <c r="B36" s="319" t="s">
        <v>103</v>
      </c>
      <c r="C36" s="324">
        <f>IF((Rozvaha!C108+Rozvaha!C122+Rozvaha!C123)=0,"NA",(Rozvaha!C61)/(Rozvaha!C108+Rozvaha!C122+Rozvaha!C123))</f>
        <v>1.8263337116912599</v>
      </c>
      <c r="D36" s="325">
        <f>IF((Rozvaha!D108+Rozvaha!D122+Rozvaha!D123)=0,"NA",(Rozvaha!D61)/(Rozvaha!D108+Rozvaha!D122+Rozvaha!D123))</f>
        <v>1.8879432624113475</v>
      </c>
      <c r="E36" s="325">
        <f>IF((Rozvaha!E108+Rozvaha!E122+Rozvaha!E123)=0,"NA",(Rozvaha!E61)/(Rozvaha!E108+Rozvaha!E122+Rozvaha!E123))</f>
        <v>1</v>
      </c>
      <c r="F36" s="620">
        <f>IF((Rozvaha!F108+Rozvaha!F122+Rozvaha!F123)=0,"NA",(Rozvaha!F61)/(Rozvaha!F108+Rozvaha!F122+Rozvaha!F123))</f>
        <v>0.55750798722044725</v>
      </c>
      <c r="G36" s="608">
        <f>IF((Rozvaha!G108+Rozvaha!G122+Rozvaha!G123)=0,"NA",(Rozvaha!G61)/(Rozvaha!G108+Rozvaha!G122+Rozvaha!G123))</f>
        <v>0.75622775800711739</v>
      </c>
    </row>
    <row r="37" spans="1:7" ht="18" customHeight="1" thickBot="1">
      <c r="A37" s="276">
        <v>7</v>
      </c>
      <c r="B37" s="277" t="s">
        <v>97</v>
      </c>
      <c r="C37" s="294">
        <f>IF(((Výsledovka!D4+Výsledovka!D8)/360)=0,"NA",Rozvaha!C108/((Výsledovka!D4+Výsledovka!D8)/360))</f>
        <v>28.297644539614563</v>
      </c>
      <c r="D37" s="284">
        <f>IF(((Výsledovka!E4+Výsledovka!E8)/360)=0,"NA",Rozvaha!D108/((Výsledovka!E4+Výsledovka!E8)/360))</f>
        <v>25.228628230616305</v>
      </c>
      <c r="E37" s="284">
        <f>IF(((Výsledovka!F4+Výsledovka!F8)/360)=0,"NA",Rozvaha!E108/((Výsledovka!F4+Výsledovka!F8)/360))</f>
        <v>21.142787226232716</v>
      </c>
      <c r="F37" s="284">
        <f>IF(((Výsledovka!G4+Výsledovka!G8)/360)=0,"NA",Rozvaha!F108/((Výsledovka!G4+Výsledovka!G8)/360))</f>
        <v>27.07677520124955</v>
      </c>
      <c r="G37" s="285">
        <f>IF(((Výsledovka!H4+Výsledovka!H8)/360)=0,"NA",Rozvaha!G108/((Výsledovka!H4+Výsledovka!H8)/360))</f>
        <v>22.477502499722256</v>
      </c>
    </row>
    <row r="38" spans="1:7" ht="18" customHeight="1" thickBot="1">
      <c r="A38" s="305" t="s">
        <v>104</v>
      </c>
      <c r="B38" s="306"/>
      <c r="C38" s="307">
        <f>C30</f>
        <v>2017</v>
      </c>
      <c r="D38" s="308">
        <f>D30</f>
        <v>2016</v>
      </c>
      <c r="E38" s="433">
        <f>E30</f>
        <v>2015</v>
      </c>
      <c r="F38" s="308">
        <f>F30</f>
        <v>2014</v>
      </c>
      <c r="G38" s="610">
        <f>G30</f>
        <v>2013</v>
      </c>
    </row>
    <row r="39" spans="1:7" ht="18" customHeight="1" thickBot="1">
      <c r="A39" s="328">
        <v>1</v>
      </c>
      <c r="B39" s="329" t="s">
        <v>105</v>
      </c>
      <c r="C39" s="330">
        <v>0.87</v>
      </c>
      <c r="D39" s="331">
        <v>0.72</v>
      </c>
      <c r="E39" s="331">
        <v>0.76</v>
      </c>
      <c r="F39" s="331">
        <v>1.76</v>
      </c>
      <c r="G39" s="332">
        <v>2.76</v>
      </c>
    </row>
    <row r="40" spans="1:7" ht="18" customHeight="1">
      <c r="A40" s="264"/>
      <c r="B40" s="52"/>
      <c r="C40" s="265"/>
      <c r="D40" s="265"/>
      <c r="E40" s="265"/>
    </row>
    <row r="41" spans="1:7" ht="18" customHeight="1">
      <c r="A41" s="264"/>
      <c r="B41" s="52"/>
      <c r="C41" s="265"/>
      <c r="D41" s="265"/>
      <c r="E41" s="265"/>
    </row>
    <row r="42" spans="1:7" ht="18" customHeight="1">
      <c r="A42" s="264"/>
      <c r="B42" s="52"/>
      <c r="C42" s="265"/>
      <c r="D42" s="265"/>
      <c r="E42" s="265"/>
    </row>
    <row r="43" spans="1:7" ht="18" customHeight="1">
      <c r="A43" s="264"/>
      <c r="B43" s="52"/>
      <c r="C43" s="265"/>
      <c r="D43" s="265"/>
      <c r="E43" s="265"/>
    </row>
    <row r="44" spans="1:7" ht="18" customHeight="1">
      <c r="A44" s="311"/>
      <c r="B44" s="312"/>
      <c r="C44" s="313"/>
      <c r="D44" s="313"/>
      <c r="E44" s="313"/>
    </row>
    <row r="45" spans="1:7" ht="18" customHeight="1">
      <c r="A45" s="264"/>
      <c r="B45" s="52"/>
      <c r="C45" s="266"/>
      <c r="D45" s="266"/>
      <c r="E45" s="266"/>
    </row>
    <row r="46" spans="1:7" ht="18" customHeight="1">
      <c r="A46" s="264"/>
      <c r="B46" s="52"/>
      <c r="C46" s="266"/>
      <c r="D46" s="266"/>
      <c r="E46" s="266"/>
    </row>
    <row r="47" spans="1:7" ht="18" customHeight="1">
      <c r="A47" s="264"/>
      <c r="B47" s="52"/>
      <c r="C47" s="266"/>
      <c r="D47" s="266"/>
      <c r="E47" s="266"/>
    </row>
    <row r="48" spans="1:7" ht="18" customHeight="1">
      <c r="A48" s="264"/>
      <c r="B48" s="52"/>
      <c r="C48" s="266"/>
      <c r="D48" s="266"/>
      <c r="E48" s="266"/>
    </row>
    <row r="49" spans="1:5" ht="18" customHeight="1">
      <c r="A49" s="264"/>
      <c r="B49" s="52"/>
      <c r="C49" s="267"/>
      <c r="D49" s="267"/>
      <c r="E49" s="267"/>
    </row>
    <row r="50" spans="1:5" ht="18" customHeight="1">
      <c r="A50" s="264"/>
      <c r="B50" s="52"/>
      <c r="C50" s="268"/>
      <c r="D50" s="268"/>
      <c r="E50" s="268"/>
    </row>
    <row r="51" spans="1:5" ht="18" customHeight="1">
      <c r="A51" s="264"/>
      <c r="B51" s="52"/>
      <c r="C51" s="269"/>
      <c r="D51" s="269"/>
      <c r="E51" s="269"/>
    </row>
    <row r="52" spans="1:5" ht="18" customHeight="1">
      <c r="A52" s="264"/>
      <c r="B52" s="52"/>
      <c r="C52" s="270"/>
      <c r="D52" s="270"/>
      <c r="E52" s="270"/>
    </row>
    <row r="53" spans="1:5">
      <c r="B53" s="4"/>
    </row>
    <row r="54" spans="1:5">
      <c r="B54" s="4"/>
      <c r="C54" s="2"/>
      <c r="D54" s="2"/>
      <c r="E54" s="2"/>
    </row>
    <row r="55" spans="1:5">
      <c r="B55" s="4"/>
      <c r="C55" s="2"/>
      <c r="D55" s="2"/>
      <c r="E55" s="2"/>
    </row>
    <row r="56" spans="1:5">
      <c r="C56" s="2"/>
      <c r="D56" s="2"/>
      <c r="E56" s="2"/>
    </row>
    <row r="57" spans="1:5">
      <c r="C57" s="2"/>
      <c r="D57" s="2"/>
      <c r="E57" s="2"/>
    </row>
    <row r="58" spans="1:5">
      <c r="C58" s="2"/>
      <c r="D58" s="2"/>
      <c r="E58" s="2"/>
    </row>
    <row r="59" spans="1:5">
      <c r="C59" s="2"/>
      <c r="D59" s="2"/>
      <c r="E59" s="2"/>
    </row>
    <row r="60" spans="1:5">
      <c r="C60" s="2"/>
      <c r="D60" s="2"/>
      <c r="E60" s="2"/>
    </row>
    <row r="61" spans="1:5">
      <c r="C61" s="1"/>
      <c r="D61" s="1"/>
      <c r="E61" s="1"/>
    </row>
    <row r="62" spans="1:5">
      <c r="C62" s="1"/>
      <c r="D62" s="1"/>
      <c r="E62" s="1"/>
    </row>
    <row r="63" spans="1:5">
      <c r="C63" s="1"/>
      <c r="D63" s="1"/>
      <c r="E63" s="1"/>
    </row>
    <row r="64" spans="1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</sheetData>
  <customSheetViews>
    <customSheetView guid="{09445C58-7089-41E9-B61F-E2E72404253A}" showRuler="0" topLeftCell="B37">
      <selection activeCell="E56" sqref="E56:F56"/>
      <pageMargins left="0.78740157499999996" right="0.78740157499999996" top="0.984251969" bottom="0.984251969" header="0.4921259845" footer="0.4921259845"/>
      <pageSetup paperSize="9" orientation="portrait" horizontalDpi="360" verticalDpi="360" r:id="rId1"/>
      <headerFooter alignWithMargins="0"/>
    </customSheetView>
  </customSheetViews>
  <mergeCells count="2">
    <mergeCell ref="A2:B2"/>
    <mergeCell ref="A1:G1"/>
  </mergeCells>
  <phoneticPr fontId="0" type="noConversion"/>
  <pageMargins left="0.78740157499999996" right="0.78740157499999996" top="0.984251969" bottom="0.984251969" header="0.4921259845" footer="0.4921259845"/>
  <pageSetup paperSize="9" scale="77" orientation="portrait" horizontalDpi="360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Rozvaha</vt:lpstr>
      <vt:lpstr>Výsledovka</vt:lpstr>
      <vt:lpstr>Rozvaha (vertikální)</vt:lpstr>
      <vt:lpstr>Rozvaha (horizontální)</vt:lpstr>
      <vt:lpstr>Výsledovka (vertikální)</vt:lpstr>
      <vt:lpstr>Výsledovka (horizontální)</vt:lpstr>
      <vt:lpstr>Poměrová analýza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Korčák</dc:creator>
  <cp:lastModifiedBy>Clown Fiesta</cp:lastModifiedBy>
  <cp:lastPrinted>2006-08-11T14:18:53Z</cp:lastPrinted>
  <dcterms:created xsi:type="dcterms:W3CDTF">2003-03-18T07:57:54Z</dcterms:created>
  <dcterms:modified xsi:type="dcterms:W3CDTF">2018-09-09T08:05:50Z</dcterms:modified>
</cp:coreProperties>
</file>