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105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110.xml" ContentType="application/vnd.openxmlformats-officedocument.spreadsheetml.pivotTable+xml"/>
  <Override PartName="/xl/pivotTables/pivotTable111.xml" ContentType="application/vnd.openxmlformats-officedocument.spreadsheetml.pivotTable+xml"/>
  <Override PartName="/xl/pivotTables/pivotTable112.xml" ContentType="application/vnd.openxmlformats-officedocument.spreadsheetml.pivotTable+xml"/>
  <Override PartName="/xl/pivotTables/pivotTable113.xml" ContentType="application/vnd.openxmlformats-officedocument.spreadsheetml.pivotTable+xml"/>
  <Override PartName="/xl/pivotTables/pivotTable114.xml" ContentType="application/vnd.openxmlformats-officedocument.spreadsheetml.pivotTable+xml"/>
  <Override PartName="/xl/pivotTables/pivotTable115.xml" ContentType="application/vnd.openxmlformats-officedocument.spreadsheetml.pivotTable+xml"/>
  <Override PartName="/xl/pivotTables/pivotTable116.xml" ContentType="application/vnd.openxmlformats-officedocument.spreadsheetml.pivotTable+xml"/>
  <Override PartName="/xl/pivotTables/pivotTable117.xml" ContentType="application/vnd.openxmlformats-officedocument.spreadsheetml.pivotTable+xml"/>
  <Override PartName="/xl/pivotTables/pivotTable118.xml" ContentType="application/vnd.openxmlformats-officedocument.spreadsheetml.pivotTable+xml"/>
  <Override PartName="/xl/pivotTables/pivotTable119.xml" ContentType="application/vnd.openxmlformats-officedocument.spreadsheetml.pivotTable+xml"/>
  <Override PartName="/xl/pivotTables/pivotTable120.xml" ContentType="application/vnd.openxmlformats-officedocument.spreadsheetml.pivotTable+xml"/>
  <Override PartName="/xl/pivotTables/pivotTable121.xml" ContentType="application/vnd.openxmlformats-officedocument.spreadsheetml.pivotTable+xml"/>
  <Override PartName="/xl/pivotTables/pivotTable122.xml" ContentType="application/vnd.openxmlformats-officedocument.spreadsheetml.pivotTable+xml"/>
  <Override PartName="/xl/pivotTables/pivotTable123.xml" ContentType="application/vnd.openxmlformats-officedocument.spreadsheetml.pivotTable+xml"/>
  <Override PartName="/xl/pivotTables/pivotTable124.xml" ContentType="application/vnd.openxmlformats-officedocument.spreadsheetml.pivotTable+xml"/>
  <Override PartName="/xl/pivotTables/pivotTable125.xml" ContentType="application/vnd.openxmlformats-officedocument.spreadsheetml.pivotTable+xml"/>
  <Override PartName="/xl/pivotTables/pivotTable126.xml" ContentType="application/vnd.openxmlformats-officedocument.spreadsheetml.pivotTable+xml"/>
  <Override PartName="/xl/pivotTables/pivotTable127.xml" ContentType="application/vnd.openxmlformats-officedocument.spreadsheetml.pivotTable+xml"/>
  <Override PartName="/xl/pivotTables/pivotTable128.xml" ContentType="application/vnd.openxmlformats-officedocument.spreadsheetml.pivotTable+xml"/>
  <Override PartName="/xl/pivotTables/pivotTable129.xml" ContentType="application/vnd.openxmlformats-officedocument.spreadsheetml.pivotTable+xml"/>
  <Override PartName="/xl/pivotTables/pivotTable130.xml" ContentType="application/vnd.openxmlformats-officedocument.spreadsheetml.pivotTable+xml"/>
  <Override PartName="/xl/pivotTables/pivotTable131.xml" ContentType="application/vnd.openxmlformats-officedocument.spreadsheetml.pivotTable+xml"/>
  <Override PartName="/xl/pivotTables/pivotTable132.xml" ContentType="application/vnd.openxmlformats-officedocument.spreadsheetml.pivotTable+xml"/>
  <Override PartName="/xl/pivotTables/pivotTable133.xml" ContentType="application/vnd.openxmlformats-officedocument.spreadsheetml.pivotTable+xml"/>
  <Override PartName="/xl/pivotTables/pivotTable134.xml" ContentType="application/vnd.openxmlformats-officedocument.spreadsheetml.pivotTable+xml"/>
  <Override PartName="/xl/pivotTables/pivotTable135.xml" ContentType="application/vnd.openxmlformats-officedocument.spreadsheetml.pivotTable+xml"/>
  <Override PartName="/xl/pivotTables/pivotTable136.xml" ContentType="application/vnd.openxmlformats-officedocument.spreadsheetml.pivotTable+xml"/>
  <Override PartName="/xl/pivotTables/pivotTable137.xml" ContentType="application/vnd.openxmlformats-officedocument.spreadsheetml.pivotTable+xml"/>
  <Override PartName="/xl/pivotTables/pivotTable138.xml" ContentType="application/vnd.openxmlformats-officedocument.spreadsheetml.pivotTable+xml"/>
  <Override PartName="/xl/pivotTables/pivotTable139.xml" ContentType="application/vnd.openxmlformats-officedocument.spreadsheetml.pivotTable+xml"/>
  <Override PartName="/xl/pivotTables/pivotTable140.xml" ContentType="application/vnd.openxmlformats-officedocument.spreadsheetml.pivotTable+xml"/>
  <Override PartName="/xl/pivotTables/pivotTable141.xml" ContentType="application/vnd.openxmlformats-officedocument.spreadsheetml.pivotTable+xml"/>
  <Override PartName="/xl/pivotTables/pivotTable142.xml" ContentType="application/vnd.openxmlformats-officedocument.spreadsheetml.pivotTable+xml"/>
  <Override PartName="/xl/pivotTables/pivotTable143.xml" ContentType="application/vnd.openxmlformats-officedocument.spreadsheetml.pivotTable+xml"/>
  <Override PartName="/xl/pivotTables/pivotTable144.xml" ContentType="application/vnd.openxmlformats-officedocument.spreadsheetml.pivotTable+xml"/>
  <Override PartName="/xl/pivotTables/pivotTable145.xml" ContentType="application/vnd.openxmlformats-officedocument.spreadsheetml.pivotTable+xml"/>
  <Override PartName="/xl/pivotTables/pivotTable146.xml" ContentType="application/vnd.openxmlformats-officedocument.spreadsheetml.pivotTable+xml"/>
  <Override PartName="/xl/pivotTables/pivotTable147.xml" ContentType="application/vnd.openxmlformats-officedocument.spreadsheetml.pivotTable+xml"/>
  <Override PartName="/xl/pivotTables/pivotTable148.xml" ContentType="application/vnd.openxmlformats-officedocument.spreadsheetml.pivotTable+xml"/>
  <Override PartName="/xl/pivotTables/pivotTable149.xml" ContentType="application/vnd.openxmlformats-officedocument.spreadsheetml.pivotTable+xml"/>
  <Override PartName="/xl/pivotTables/pivotTable150.xml" ContentType="application/vnd.openxmlformats-officedocument.spreadsheetml.pivotTable+xml"/>
  <Override PartName="/xl/pivotTables/pivotTable151.xml" ContentType="application/vnd.openxmlformats-officedocument.spreadsheetml.pivotTable+xml"/>
  <Override PartName="/xl/pivotTables/pivotTable152.xml" ContentType="application/vnd.openxmlformats-officedocument.spreadsheetml.pivotTable+xml"/>
  <Override PartName="/xl/pivotTables/pivotTable153.xml" ContentType="application/vnd.openxmlformats-officedocument.spreadsheetml.pivotTable+xml"/>
  <Override PartName="/xl/drawings/drawing6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8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1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3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pivotTables/pivotTable154.xml" ContentType="application/vnd.openxmlformats-officedocument.spreadsheetml.pivotTable+xml"/>
  <Override PartName="/xl/drawings/drawing14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pivotTables/pivotTable155.xml" ContentType="application/vnd.openxmlformats-officedocument.spreadsheetml.pivotTable+xml"/>
  <Override PartName="/xl/drawings/drawing15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6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17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8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pivotTables/pivotTable156.xml" ContentType="application/vnd.openxmlformats-officedocument.spreadsheetml.pivotTable+xml"/>
  <Override PartName="/xl/pivotTables/pivotTable157.xml" ContentType="application/vnd.openxmlformats-officedocument.spreadsheetml.pivotTable+xml"/>
  <Override PartName="/xl/pivotTables/pivotTable158.xml" ContentType="application/vnd.openxmlformats-officedocument.spreadsheetml.pivotTable+xml"/>
  <Override PartName="/xl/pivotTables/pivotTable159.xml" ContentType="application/vnd.openxmlformats-officedocument.spreadsheetml.pivotTable+xml"/>
  <Override PartName="/xl/drawings/drawing19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20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21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Ex1.xml" ContentType="application/vnd.ms-office.chartex+xml"/>
  <Override PartName="/xl/charts/style46.xml" ContentType="application/vnd.ms-office.chartstyle+xml"/>
  <Override PartName="/xl/charts/colors4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á\Desktop\"/>
    </mc:Choice>
  </mc:AlternateContent>
  <xr:revisionPtr revIDLastSave="0" documentId="8_{4F112864-6789-4D0D-BA68-CF51E1A17C98}" xr6:coauthVersionLast="41" xr6:coauthVersionMax="41" xr10:uidLastSave="{00000000-0000-0000-0000-000000000000}"/>
  <bookViews>
    <workbookView xWindow="-120" yWindow="-120" windowWidth="29040" windowHeight="15840" activeTab="27" xr2:uid="{00000000-000D-0000-FFFF-FFFF00000000}"/>
  </bookViews>
  <sheets>
    <sheet name="List12" sheetId="15" r:id="rId1"/>
    <sheet name="závislost frekvence" sheetId="16" r:id="rId2"/>
    <sheet name="předmět využití statistiky" sheetId="23" r:id="rId3"/>
    <sheet name="místo použití" sheetId="18" r:id="rId4"/>
    <sheet name="odhad zneužití statistiky" sheetId="17" r:id="rId5"/>
    <sheet name="zájem o důveryhodnost masmédií" sheetId="30" r:id="rId6"/>
    <sheet name="List10" sheetId="22" r:id="rId7"/>
    <sheet name="výskyt dezinformací" sheetId="31" r:id="rId8"/>
    <sheet name="míry koncentrace" sheetId="29" r:id="rId9"/>
    <sheet name="aritmetický průměr" sheetId="41" r:id="rId10"/>
    <sheet name="rozptyl" sheetId="39" r:id="rId11"/>
    <sheet name="List2" sheetId="40" r:id="rId12"/>
    <sheet name="graf" sheetId="28" r:id="rId13"/>
    <sheet name="lineární regrese analýza" sheetId="27" r:id="rId14"/>
    <sheet name="korelace" sheetId="26" r:id="rId15"/>
    <sheet name="zájem o důveryhodnost médií" sheetId="25" r:id="rId16"/>
    <sheet name="List13" sheetId="24" r:id="rId17"/>
    <sheet name="Surová data" sheetId="1" r:id="rId18"/>
    <sheet name="Kódovaná data" sheetId="2" r:id="rId19"/>
    <sheet name="Legenda" sheetId="3" r:id="rId20"/>
    <sheet name="použití statistiky frekvence" sheetId="13" r:id="rId21"/>
    <sheet name="zájem o statististiku" sheetId="12" r:id="rId22"/>
    <sheet name="vzdělání" sheetId="9" r:id="rId23"/>
    <sheet name="muž žena" sheetId="8" r:id="rId24"/>
    <sheet name="data" sheetId="5" r:id="rId25"/>
    <sheet name="List4" sheetId="7" r:id="rId26"/>
    <sheet name="popisné charakteristiky" sheetId="4" r:id="rId27"/>
    <sheet name="List3" sheetId="6" r:id="rId28"/>
  </sheets>
  <definedNames>
    <definedName name="_xlnm._FilterDatabase" localSheetId="18" hidden="1">'Kódovaná data'!$A$1:$BI$164</definedName>
    <definedName name="_xlnm._FilterDatabase" localSheetId="27" hidden="1">List3!$B$2:$B$164</definedName>
    <definedName name="_xlnm._FilterDatabase" localSheetId="17" hidden="1">'Surová data'!$A$1:$BQ$165</definedName>
    <definedName name="_xlchart.v1.0" hidden="1">List3!$D$2:$D$163</definedName>
    <definedName name="_xlchart.v1.1" hidden="1">List3!$D$2:$D$163</definedName>
  </definedNames>
  <calcPr calcId="191029"/>
  <pivotCaches>
    <pivotCache cacheId="0" r:id="rId29"/>
    <pivotCache cacheId="1" r:id="rId30"/>
    <pivotCache cacheId="2" r:id="rId31"/>
    <pivotCache cacheId="3" r:id="rId3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2" i="6" l="1"/>
  <c r="B171" i="6"/>
  <c r="B170" i="6"/>
  <c r="B169" i="6"/>
  <c r="B168" i="6"/>
  <c r="B167" i="6"/>
  <c r="B166" i="6"/>
  <c r="L134" i="39"/>
  <c r="K69" i="39"/>
  <c r="L121" i="39"/>
  <c r="M95" i="39"/>
  <c r="M108" i="39"/>
  <c r="N82" i="39"/>
  <c r="L56" i="39"/>
  <c r="K43" i="39"/>
  <c r="I135" i="39"/>
  <c r="J135" i="39"/>
  <c r="K135" i="39"/>
  <c r="J134" i="39"/>
  <c r="K134" i="39"/>
  <c r="I134" i="39"/>
  <c r="I122" i="39"/>
  <c r="J122" i="39"/>
  <c r="K122" i="39"/>
  <c r="J121" i="39"/>
  <c r="K121" i="39"/>
  <c r="I121" i="39"/>
  <c r="I109" i="39"/>
  <c r="J109" i="39"/>
  <c r="K109" i="39"/>
  <c r="L109" i="39"/>
  <c r="L108" i="39"/>
  <c r="I108" i="39"/>
  <c r="J95" i="39"/>
  <c r="K95" i="39"/>
  <c r="L95" i="39"/>
  <c r="J96" i="39"/>
  <c r="K96" i="39"/>
  <c r="L96" i="39"/>
  <c r="I96" i="39"/>
  <c r="I95" i="39"/>
  <c r="J82" i="39"/>
  <c r="K82" i="39"/>
  <c r="L82" i="39"/>
  <c r="M82" i="39"/>
  <c r="J83" i="39"/>
  <c r="K83" i="39"/>
  <c r="L83" i="39"/>
  <c r="M83" i="39"/>
  <c r="I83" i="39"/>
  <c r="I82" i="39"/>
  <c r="J69" i="39"/>
  <c r="I69" i="39"/>
  <c r="J56" i="39"/>
  <c r="K56" i="39"/>
  <c r="J57" i="39"/>
  <c r="K57" i="39"/>
  <c r="I57" i="39"/>
  <c r="I56" i="39"/>
  <c r="I44" i="39"/>
  <c r="J44" i="39"/>
  <c r="J43" i="39"/>
  <c r="I43" i="39"/>
  <c r="M131" i="39"/>
  <c r="M130" i="39"/>
  <c r="M118" i="39"/>
  <c r="M117" i="39"/>
  <c r="N105" i="39"/>
  <c r="N104" i="39"/>
  <c r="J108" i="39" s="1"/>
  <c r="N92" i="39"/>
  <c r="O78" i="39"/>
  <c r="N91" i="39"/>
  <c r="O79" i="39"/>
  <c r="L65" i="39"/>
  <c r="M53" i="39"/>
  <c r="M52" i="39"/>
  <c r="L39" i="39"/>
  <c r="L80" i="39"/>
  <c r="M80" i="39"/>
  <c r="N80" i="39"/>
  <c r="N78" i="39"/>
  <c r="N77" i="39"/>
  <c r="L79" i="39"/>
  <c r="M79" i="39"/>
  <c r="N79" i="39"/>
  <c r="L78" i="39"/>
  <c r="M78" i="39"/>
  <c r="L77" i="39"/>
  <c r="M77" i="39"/>
  <c r="K67" i="39"/>
  <c r="K66" i="39"/>
  <c r="L66" i="39" s="1"/>
  <c r="K65" i="39"/>
  <c r="K64" i="39"/>
  <c r="L51" i="39"/>
  <c r="L54" i="39"/>
  <c r="L53" i="39"/>
  <c r="L52" i="39"/>
  <c r="L132" i="39"/>
  <c r="L130" i="39"/>
  <c r="L129" i="39"/>
  <c r="L119" i="39"/>
  <c r="L117" i="39"/>
  <c r="L116" i="39"/>
  <c r="M116" i="39"/>
  <c r="N116" i="39"/>
  <c r="M104" i="39"/>
  <c r="M105" i="39" s="1"/>
  <c r="M106" i="39"/>
  <c r="L106" i="39"/>
  <c r="L103" i="39"/>
  <c r="L104" i="39"/>
  <c r="L105" i="39" s="1"/>
  <c r="L93" i="39"/>
  <c r="M93" i="39"/>
  <c r="M92" i="39"/>
  <c r="L92" i="39"/>
  <c r="L91" i="39"/>
  <c r="M91" i="39"/>
  <c r="L90" i="39"/>
  <c r="M90" i="39"/>
  <c r="K132" i="39"/>
  <c r="J132" i="39"/>
  <c r="I132" i="39"/>
  <c r="K131" i="39"/>
  <c r="K130" i="39"/>
  <c r="J130" i="39"/>
  <c r="J131" i="39" s="1"/>
  <c r="I130" i="39"/>
  <c r="I131" i="39" s="1"/>
  <c r="K129" i="39"/>
  <c r="J129" i="39"/>
  <c r="I129" i="39"/>
  <c r="K119" i="39"/>
  <c r="J119" i="39"/>
  <c r="I119" i="39"/>
  <c r="K117" i="39"/>
  <c r="K118" i="39" s="1"/>
  <c r="J117" i="39"/>
  <c r="J118" i="39" s="1"/>
  <c r="I117" i="39"/>
  <c r="I118" i="39" s="1"/>
  <c r="K116" i="39"/>
  <c r="J116" i="39"/>
  <c r="I116" i="39"/>
  <c r="K106" i="39"/>
  <c r="J106" i="39"/>
  <c r="I106" i="39"/>
  <c r="K105" i="39"/>
  <c r="K104" i="39"/>
  <c r="J104" i="39"/>
  <c r="J105" i="39" s="1"/>
  <c r="I104" i="39"/>
  <c r="I105" i="39" s="1"/>
  <c r="K103" i="39"/>
  <c r="J103" i="39"/>
  <c r="I103" i="39"/>
  <c r="K93" i="39"/>
  <c r="J93" i="39"/>
  <c r="I93" i="39"/>
  <c r="K91" i="39"/>
  <c r="K92" i="39" s="1"/>
  <c r="J91" i="39"/>
  <c r="J92" i="39" s="1"/>
  <c r="I91" i="39"/>
  <c r="I92" i="39" s="1"/>
  <c r="K90" i="39"/>
  <c r="J90" i="39"/>
  <c r="I90" i="39"/>
  <c r="K80" i="39"/>
  <c r="J80" i="39"/>
  <c r="I80" i="39"/>
  <c r="K79" i="39"/>
  <c r="K78" i="39"/>
  <c r="J78" i="39"/>
  <c r="J79" i="39" s="1"/>
  <c r="I78" i="39"/>
  <c r="I79" i="39" s="1"/>
  <c r="K77" i="39"/>
  <c r="J77" i="39"/>
  <c r="I77" i="39"/>
  <c r="J67" i="39"/>
  <c r="J65" i="39"/>
  <c r="J66" i="39" s="1"/>
  <c r="J64" i="39"/>
  <c r="K54" i="39"/>
  <c r="J54" i="39"/>
  <c r="I54" i="39"/>
  <c r="K53" i="39"/>
  <c r="K52" i="39"/>
  <c r="J52" i="39"/>
  <c r="J53" i="39" s="1"/>
  <c r="I52" i="39"/>
  <c r="I53" i="39" s="1"/>
  <c r="K51" i="39"/>
  <c r="J51" i="39"/>
  <c r="I51" i="39"/>
  <c r="J41" i="39"/>
  <c r="K41" i="39"/>
  <c r="I41" i="39"/>
  <c r="J38" i="39"/>
  <c r="K38" i="39"/>
  <c r="I38" i="39"/>
  <c r="K39" i="39"/>
  <c r="J39" i="39"/>
  <c r="J40" i="39" s="1"/>
  <c r="I39" i="39"/>
  <c r="I40" i="39" s="1"/>
  <c r="M135" i="27"/>
  <c r="K135" i="27"/>
  <c r="L135" i="27"/>
  <c r="K136" i="27"/>
  <c r="L136" i="27"/>
  <c r="J136" i="27"/>
  <c r="J135" i="27"/>
  <c r="N132" i="27"/>
  <c r="N131" i="27"/>
  <c r="M117" i="27"/>
  <c r="J118" i="27"/>
  <c r="K118" i="27"/>
  <c r="L118" i="27"/>
  <c r="K117" i="27"/>
  <c r="L117" i="27"/>
  <c r="J117" i="27"/>
  <c r="N114" i="27"/>
  <c r="N113" i="27"/>
  <c r="N99" i="27"/>
  <c r="J100" i="27"/>
  <c r="K100" i="27"/>
  <c r="L100" i="27"/>
  <c r="M100" i="27"/>
  <c r="K99" i="27"/>
  <c r="L99" i="27"/>
  <c r="M99" i="27"/>
  <c r="J99" i="27"/>
  <c r="J81" i="27"/>
  <c r="O96" i="27"/>
  <c r="O95" i="27"/>
  <c r="N81" i="27"/>
  <c r="K81" i="27"/>
  <c r="L81" i="27"/>
  <c r="M81" i="27"/>
  <c r="K82" i="27"/>
  <c r="L82" i="27"/>
  <c r="M82" i="27"/>
  <c r="J82" i="27"/>
  <c r="O78" i="27"/>
  <c r="O77" i="27"/>
  <c r="J77" i="27"/>
  <c r="O63" i="27"/>
  <c r="K63" i="27"/>
  <c r="L63" i="27"/>
  <c r="M63" i="27"/>
  <c r="N63" i="27"/>
  <c r="K64" i="27"/>
  <c r="L64" i="27"/>
  <c r="M64" i="27"/>
  <c r="N64" i="27"/>
  <c r="J64" i="27"/>
  <c r="J63" i="27"/>
  <c r="P60" i="27"/>
  <c r="P59" i="27"/>
  <c r="L45" i="27"/>
  <c r="J46" i="27"/>
  <c r="K46" i="27"/>
  <c r="K45" i="27"/>
  <c r="G26" i="27"/>
  <c r="J45" i="27"/>
  <c r="M42" i="27"/>
  <c r="M41" i="27"/>
  <c r="K26" i="27"/>
  <c r="G27" i="27"/>
  <c r="H27" i="27"/>
  <c r="I27" i="27"/>
  <c r="H26" i="27"/>
  <c r="I26" i="27"/>
  <c r="K23" i="27"/>
  <c r="K22" i="27"/>
  <c r="G7" i="27"/>
  <c r="M133" i="27"/>
  <c r="M132" i="27" s="1"/>
  <c r="L133" i="27"/>
  <c r="L132" i="27" s="1"/>
  <c r="K133" i="27"/>
  <c r="J133" i="27"/>
  <c r="K132" i="27"/>
  <c r="J132" i="27"/>
  <c r="M131" i="27"/>
  <c r="L131" i="27"/>
  <c r="K131" i="27"/>
  <c r="J131" i="27"/>
  <c r="M115" i="27"/>
  <c r="M114" i="27" s="1"/>
  <c r="L115" i="27"/>
  <c r="L114" i="27" s="1"/>
  <c r="K115" i="27"/>
  <c r="J115" i="27"/>
  <c r="J114" i="27"/>
  <c r="M113" i="27"/>
  <c r="L113" i="27"/>
  <c r="K113" i="27"/>
  <c r="K114" i="27" s="1"/>
  <c r="J113" i="27"/>
  <c r="N97" i="27"/>
  <c r="M97" i="27"/>
  <c r="M96" i="27" s="1"/>
  <c r="L97" i="27"/>
  <c r="L96" i="27" s="1"/>
  <c r="K97" i="27"/>
  <c r="J97" i="27"/>
  <c r="N96" i="27"/>
  <c r="K96" i="27"/>
  <c r="J96" i="27"/>
  <c r="N95" i="27"/>
  <c r="M95" i="27"/>
  <c r="L95" i="27"/>
  <c r="K95" i="27"/>
  <c r="J95" i="27"/>
  <c r="N79" i="27"/>
  <c r="M79" i="27"/>
  <c r="L79" i="27"/>
  <c r="L78" i="27" s="1"/>
  <c r="K79" i="27"/>
  <c r="J79" i="27"/>
  <c r="N78" i="27"/>
  <c r="J78" i="27"/>
  <c r="N77" i="27"/>
  <c r="M77" i="27"/>
  <c r="M78" i="27" s="1"/>
  <c r="L77" i="27"/>
  <c r="K77" i="27"/>
  <c r="K78" i="27" s="1"/>
  <c r="O61" i="27"/>
  <c r="O60" i="27" s="1"/>
  <c r="O59" i="27"/>
  <c r="N61" i="27"/>
  <c r="M61" i="27"/>
  <c r="L61" i="27"/>
  <c r="K61" i="27"/>
  <c r="K60" i="27" s="1"/>
  <c r="J61" i="27"/>
  <c r="L60" i="27"/>
  <c r="N59" i="27"/>
  <c r="N60" i="27" s="1"/>
  <c r="M59" i="27"/>
  <c r="M60" i="27" s="1"/>
  <c r="L59" i="27"/>
  <c r="K59" i="27"/>
  <c r="J59" i="27"/>
  <c r="J60" i="27" s="1"/>
  <c r="K42" i="27"/>
  <c r="L42" i="27"/>
  <c r="L41" i="27"/>
  <c r="K41" i="27"/>
  <c r="L43" i="27"/>
  <c r="K43" i="27"/>
  <c r="H24" i="27"/>
  <c r="I24" i="27"/>
  <c r="I23" i="27" s="1"/>
  <c r="J24" i="27"/>
  <c r="J23" i="27" s="1"/>
  <c r="G24" i="27"/>
  <c r="J22" i="27"/>
  <c r="I22" i="27"/>
  <c r="H22" i="27"/>
  <c r="H23" i="27"/>
  <c r="G23" i="27"/>
  <c r="G22" i="27"/>
  <c r="J7" i="27"/>
  <c r="G3" i="27"/>
  <c r="J88" i="41"/>
  <c r="N190" i="41"/>
  <c r="J190" i="41"/>
  <c r="J173" i="41"/>
  <c r="J174" i="41" s="1"/>
  <c r="M192" i="41"/>
  <c r="L192" i="41"/>
  <c r="Q190" i="41" s="1"/>
  <c r="K192" i="41"/>
  <c r="P190" i="41" s="1"/>
  <c r="J192" i="41"/>
  <c r="O190" i="41" s="1"/>
  <c r="M190" i="41"/>
  <c r="M191" i="41" s="1"/>
  <c r="N191" i="41" s="1"/>
  <c r="Q191" i="41" s="1"/>
  <c r="L190" i="41"/>
  <c r="K190" i="41"/>
  <c r="M175" i="41"/>
  <c r="L175" i="41"/>
  <c r="K175" i="41"/>
  <c r="K174" i="41" s="1"/>
  <c r="J175" i="41"/>
  <c r="O174" i="41" s="1"/>
  <c r="M173" i="41"/>
  <c r="M174" i="41" s="1"/>
  <c r="N174" i="41" s="1"/>
  <c r="L173" i="41"/>
  <c r="K173" i="41"/>
  <c r="J139" i="41"/>
  <c r="N158" i="41"/>
  <c r="N157" i="41" s="1"/>
  <c r="O157" i="41" s="1"/>
  <c r="S157" i="41" s="1"/>
  <c r="N156" i="41"/>
  <c r="O156" i="41" s="1"/>
  <c r="P156" i="41" s="1"/>
  <c r="M158" i="41"/>
  <c r="L158" i="41"/>
  <c r="L157" i="41" s="1"/>
  <c r="K158" i="41"/>
  <c r="K157" i="41" s="1"/>
  <c r="J158" i="41"/>
  <c r="P157" i="41" s="1"/>
  <c r="M156" i="41"/>
  <c r="M157" i="41" s="1"/>
  <c r="L156" i="41"/>
  <c r="K156" i="41"/>
  <c r="J156" i="41"/>
  <c r="J157" i="41" s="1"/>
  <c r="N141" i="41"/>
  <c r="M141" i="41"/>
  <c r="L141" i="41"/>
  <c r="K141" i="41"/>
  <c r="J141" i="41"/>
  <c r="N139" i="41"/>
  <c r="O139" i="41" s="1"/>
  <c r="M139" i="41"/>
  <c r="L139" i="41"/>
  <c r="K139" i="41"/>
  <c r="N90" i="41"/>
  <c r="N88" i="41"/>
  <c r="M90" i="41"/>
  <c r="L90" i="41"/>
  <c r="K90" i="41"/>
  <c r="J90" i="41"/>
  <c r="M88" i="41"/>
  <c r="L88" i="41"/>
  <c r="L89" i="41" s="1"/>
  <c r="K88" i="41"/>
  <c r="K89" i="41" s="1"/>
  <c r="J72" i="41"/>
  <c r="L73" i="41"/>
  <c r="L71" i="41"/>
  <c r="M71" i="41" s="1"/>
  <c r="O71" i="41" s="1"/>
  <c r="K71" i="41"/>
  <c r="K73" i="41"/>
  <c r="M56" i="41"/>
  <c r="N54" i="41" s="1"/>
  <c r="M55" i="41"/>
  <c r="N55" i="41" s="1"/>
  <c r="P55" i="41" s="1"/>
  <c r="M54" i="41"/>
  <c r="K54" i="41"/>
  <c r="L54" i="41"/>
  <c r="J54" i="41"/>
  <c r="K37" i="41"/>
  <c r="L37" i="41"/>
  <c r="J37" i="41"/>
  <c r="L56" i="41"/>
  <c r="R55" i="41" s="1"/>
  <c r="K56" i="41"/>
  <c r="J56" i="41"/>
  <c r="K38" i="41"/>
  <c r="L38" i="41"/>
  <c r="M38" i="41" s="1"/>
  <c r="K39" i="41"/>
  <c r="L39" i="41"/>
  <c r="M37" i="41" s="1"/>
  <c r="O37" i="41" s="1"/>
  <c r="J39" i="41"/>
  <c r="F43" i="25"/>
  <c r="N80" i="29"/>
  <c r="R69" i="29"/>
  <c r="V69" i="29"/>
  <c r="S59" i="29"/>
  <c r="S58" i="29"/>
  <c r="V58" i="29"/>
  <c r="W47" i="29"/>
  <c r="V47" i="29"/>
  <c r="AA58" i="29"/>
  <c r="AA47" i="29"/>
  <c r="P79" i="17"/>
  <c r="Q139" i="41" l="1"/>
  <c r="R139" i="41"/>
  <c r="S139" i="41"/>
  <c r="S156" i="41"/>
  <c r="N38" i="41"/>
  <c r="O38" i="41"/>
  <c r="Q54" i="41"/>
  <c r="P54" i="41"/>
  <c r="P139" i="41"/>
  <c r="R156" i="41"/>
  <c r="N173" i="41"/>
  <c r="O173" i="41" s="1"/>
  <c r="Q174" i="41"/>
  <c r="O191" i="41"/>
  <c r="K191" i="41"/>
  <c r="R157" i="41"/>
  <c r="Q156" i="41"/>
  <c r="T156" i="41" s="1"/>
  <c r="P174" i="41"/>
  <c r="L55" i="41"/>
  <c r="L174" i="41"/>
  <c r="Q157" i="41"/>
  <c r="P191" i="41"/>
  <c r="R54" i="41"/>
  <c r="J38" i="41"/>
  <c r="J55" i="41"/>
  <c r="S54" i="41" s="1"/>
  <c r="K55" i="41"/>
  <c r="Q55" i="41"/>
  <c r="K72" i="41"/>
  <c r="N89" i="41"/>
  <c r="O89" i="41" s="1"/>
  <c r="S89" i="41" s="1"/>
  <c r="M140" i="41"/>
  <c r="J191" i="41"/>
  <c r="R190" i="41" s="1"/>
  <c r="L191" i="41"/>
  <c r="P173" i="41"/>
  <c r="K108" i="39"/>
  <c r="I70" i="39"/>
  <c r="J70" i="39"/>
  <c r="L118" i="39"/>
  <c r="L131" i="39"/>
  <c r="K40" i="39"/>
  <c r="L40" i="39" s="1"/>
  <c r="O88" i="41"/>
  <c r="S88" i="41" s="1"/>
  <c r="T88" i="41"/>
  <c r="M89" i="41"/>
  <c r="R89" i="41"/>
  <c r="J89" i="41"/>
  <c r="R88" i="41"/>
  <c r="T89" i="41"/>
  <c r="Q88" i="41"/>
  <c r="Q89" i="41"/>
  <c r="L72" i="41"/>
  <c r="M72" i="41" s="1"/>
  <c r="O72" i="41" s="1"/>
  <c r="P71" i="41"/>
  <c r="L140" i="41"/>
  <c r="K140" i="41"/>
  <c r="J140" i="41"/>
  <c r="N140" i="41"/>
  <c r="O140" i="41" s="1"/>
  <c r="R140" i="41" s="1"/>
  <c r="N37" i="41"/>
  <c r="P37" i="41" s="1"/>
  <c r="Q173" i="41" l="1"/>
  <c r="S140" i="41"/>
  <c r="Q140" i="41"/>
  <c r="R173" i="41"/>
  <c r="P140" i="41"/>
  <c r="T139" i="41" s="1"/>
  <c r="U88" i="41"/>
  <c r="P72" i="41"/>
  <c r="Q71" i="41" s="1"/>
  <c r="E62" i="25" l="1"/>
  <c r="B69" i="25"/>
  <c r="B68" i="25"/>
  <c r="C67" i="25"/>
  <c r="B67" i="25"/>
  <c r="E67" i="25" s="1"/>
  <c r="C65" i="25"/>
  <c r="E64" i="25"/>
  <c r="C69" i="25" s="1"/>
  <c r="C64" i="25"/>
  <c r="E63" i="25"/>
  <c r="C68" i="25" s="1"/>
  <c r="C63" i="25"/>
  <c r="C62" i="25"/>
  <c r="D50" i="25"/>
  <c r="C50" i="25"/>
  <c r="B49" i="25"/>
  <c r="D48" i="25"/>
  <c r="B48" i="25"/>
  <c r="E48" i="25" s="1"/>
  <c r="F45" i="25"/>
  <c r="B50" i="25" s="1"/>
  <c r="F44" i="25"/>
  <c r="D49" i="25" s="1"/>
  <c r="C48" i="25"/>
  <c r="C39" i="25"/>
  <c r="B37" i="25"/>
  <c r="E34" i="25"/>
  <c r="B39" i="25" s="1"/>
  <c r="E33" i="25"/>
  <c r="C38" i="25" s="1"/>
  <c r="E32" i="25"/>
  <c r="C37" i="25" s="1"/>
  <c r="E37" i="25" l="1"/>
  <c r="B38" i="25"/>
  <c r="C49" i="25"/>
  <c r="S75" i="26" l="1"/>
  <c r="Q75" i="26"/>
  <c r="R75" i="26"/>
  <c r="Q76" i="26"/>
  <c r="R76" i="26"/>
  <c r="P76" i="26"/>
  <c r="P75" i="26"/>
  <c r="N76" i="26"/>
  <c r="N75" i="26"/>
  <c r="K76" i="26"/>
  <c r="L76" i="26"/>
  <c r="M76" i="26"/>
  <c r="J76" i="26"/>
  <c r="K75" i="26"/>
  <c r="L75" i="26"/>
  <c r="M75" i="26"/>
  <c r="J75" i="26"/>
  <c r="I58" i="16"/>
  <c r="X60" i="31" l="1"/>
  <c r="X52" i="31"/>
  <c r="X44" i="31"/>
  <c r="X36" i="31"/>
  <c r="Y28" i="31"/>
  <c r="U20" i="31"/>
  <c r="U12" i="31"/>
  <c r="S4" i="31"/>
  <c r="T60" i="31"/>
  <c r="U60" i="31"/>
  <c r="T61" i="31"/>
  <c r="U61" i="31"/>
  <c r="S61" i="31"/>
  <c r="S60" i="31"/>
  <c r="T52" i="31"/>
  <c r="U52" i="31"/>
  <c r="T53" i="31"/>
  <c r="U53" i="31"/>
  <c r="S53" i="31"/>
  <c r="S44" i="31"/>
  <c r="S52" i="31"/>
  <c r="V44" i="31"/>
  <c r="T44" i="31"/>
  <c r="U44" i="31"/>
  <c r="T45" i="31"/>
  <c r="U45" i="31"/>
  <c r="V45" i="31"/>
  <c r="S45" i="31"/>
  <c r="T36" i="31"/>
  <c r="U36" i="31"/>
  <c r="V36" i="31"/>
  <c r="T37" i="31"/>
  <c r="U37" i="31"/>
  <c r="V37" i="31"/>
  <c r="S37" i="31"/>
  <c r="S36" i="31"/>
  <c r="S29" i="31"/>
  <c r="T29" i="31"/>
  <c r="U29" i="31"/>
  <c r="V29" i="31"/>
  <c r="W29" i="31"/>
  <c r="W28" i="31"/>
  <c r="T28" i="31"/>
  <c r="U28" i="31"/>
  <c r="V28" i="31"/>
  <c r="P4" i="31"/>
  <c r="Q12" i="31"/>
  <c r="Q20" i="31"/>
  <c r="S28" i="31"/>
  <c r="R20" i="31"/>
  <c r="R21" i="31"/>
  <c r="Q21" i="31"/>
  <c r="R12" i="31"/>
  <c r="S12" i="31"/>
  <c r="R13" i="31"/>
  <c r="S13" i="31"/>
  <c r="Q13" i="31"/>
  <c r="P5" i="31"/>
  <c r="Q5" i="31"/>
  <c r="Q4" i="31"/>
  <c r="Q29" i="31"/>
  <c r="P37" i="31"/>
  <c r="P45" i="31"/>
  <c r="O53" i="31"/>
  <c r="O61" i="31"/>
  <c r="O60" i="31"/>
  <c r="O52" i="31"/>
  <c r="P36" i="31"/>
  <c r="P44" i="31"/>
  <c r="Q28" i="31"/>
  <c r="N20" i="31"/>
  <c r="N21" i="31"/>
  <c r="O13" i="31"/>
  <c r="O12" i="31"/>
  <c r="N5" i="31"/>
  <c r="N4" i="31"/>
  <c r="N62" i="31"/>
  <c r="M62" i="31"/>
  <c r="L62" i="31"/>
  <c r="K62" i="31"/>
  <c r="N61" i="31"/>
  <c r="M61" i="31"/>
  <c r="L61" i="31"/>
  <c r="K61" i="31"/>
  <c r="N60" i="31"/>
  <c r="M60" i="31"/>
  <c r="L60" i="31"/>
  <c r="K60" i="31"/>
  <c r="N54" i="31"/>
  <c r="M54" i="31"/>
  <c r="L54" i="31"/>
  <c r="K54" i="31"/>
  <c r="N53" i="31"/>
  <c r="M53" i="31"/>
  <c r="L53" i="31"/>
  <c r="K53" i="31"/>
  <c r="N52" i="31"/>
  <c r="M52" i="31"/>
  <c r="L52" i="31"/>
  <c r="K52" i="31"/>
  <c r="O46" i="31"/>
  <c r="N46" i="31"/>
  <c r="M46" i="31"/>
  <c r="L46" i="31"/>
  <c r="K46" i="31"/>
  <c r="O45" i="31"/>
  <c r="N45" i="31"/>
  <c r="M45" i="31"/>
  <c r="L45" i="31"/>
  <c r="K45" i="31"/>
  <c r="O44" i="31"/>
  <c r="N44" i="31"/>
  <c r="M44" i="31"/>
  <c r="L44" i="31"/>
  <c r="K44" i="31"/>
  <c r="O38" i="31"/>
  <c r="N38" i="31"/>
  <c r="M38" i="31"/>
  <c r="L38" i="31"/>
  <c r="K38" i="31"/>
  <c r="O37" i="31"/>
  <c r="N37" i="31"/>
  <c r="M37" i="31"/>
  <c r="L37" i="31"/>
  <c r="K37" i="31"/>
  <c r="O36" i="31"/>
  <c r="N36" i="31"/>
  <c r="M36" i="31"/>
  <c r="L36" i="31"/>
  <c r="K36" i="31"/>
  <c r="P30" i="31"/>
  <c r="P29" i="31"/>
  <c r="P28" i="31"/>
  <c r="O30" i="31"/>
  <c r="O29" i="31"/>
  <c r="O28" i="31"/>
  <c r="N30" i="31"/>
  <c r="M30" i="31"/>
  <c r="L30" i="31"/>
  <c r="K30" i="31"/>
  <c r="N29" i="31"/>
  <c r="M29" i="31"/>
  <c r="L29" i="31"/>
  <c r="K29" i="31"/>
  <c r="N28" i="31"/>
  <c r="M28" i="31"/>
  <c r="L28" i="31"/>
  <c r="K28" i="31"/>
  <c r="M21" i="31"/>
  <c r="M22" i="31"/>
  <c r="M20" i="31"/>
  <c r="L22" i="31"/>
  <c r="L21" i="31"/>
  <c r="L20" i="31"/>
  <c r="M14" i="31"/>
  <c r="N14" i="31"/>
  <c r="M13" i="31"/>
  <c r="N13" i="31"/>
  <c r="L13" i="31"/>
  <c r="L14" i="31"/>
  <c r="N12" i="31"/>
  <c r="M12" i="31"/>
  <c r="K14" i="31"/>
  <c r="K13" i="31"/>
  <c r="L12" i="31"/>
  <c r="K12" i="31"/>
  <c r="L6" i="31"/>
  <c r="M6" i="31"/>
  <c r="K6" i="31"/>
  <c r="M5" i="31"/>
  <c r="L5" i="31"/>
  <c r="K5" i="31"/>
  <c r="L4" i="31"/>
  <c r="K4" i="31"/>
  <c r="L52" i="30"/>
  <c r="I52" i="30"/>
  <c r="J52" i="30"/>
  <c r="I53" i="30"/>
  <c r="J53" i="30"/>
  <c r="I54" i="30"/>
  <c r="J54" i="30"/>
  <c r="H53" i="30"/>
  <c r="H54" i="30"/>
  <c r="H52" i="30"/>
  <c r="F53" i="30"/>
  <c r="F54" i="30"/>
  <c r="F52" i="30"/>
  <c r="R45" i="30"/>
  <c r="P45" i="30"/>
  <c r="P46" i="30"/>
  <c r="P47" i="30"/>
  <c r="O46" i="30"/>
  <c r="O47" i="30"/>
  <c r="O45" i="30"/>
  <c r="M46" i="30"/>
  <c r="M47" i="30"/>
  <c r="M45" i="30"/>
  <c r="K48" i="30"/>
  <c r="K47" i="30"/>
  <c r="K46" i="30"/>
  <c r="K45" i="30"/>
  <c r="T38" i="30"/>
  <c r="R38" i="30"/>
  <c r="S38" i="30"/>
  <c r="R39" i="30"/>
  <c r="S39" i="30"/>
  <c r="R40" i="30"/>
  <c r="S40" i="30"/>
  <c r="Q39" i="30"/>
  <c r="Q40" i="30"/>
  <c r="Q38" i="30"/>
  <c r="M41" i="30"/>
  <c r="M40" i="30"/>
  <c r="M39" i="30"/>
  <c r="O40" i="30"/>
  <c r="O39" i="30"/>
  <c r="O38" i="30"/>
  <c r="W24" i="30"/>
  <c r="U24" i="30"/>
  <c r="U25" i="30"/>
  <c r="U26" i="30"/>
  <c r="S24" i="30"/>
  <c r="T24" i="30"/>
  <c r="S25" i="30"/>
  <c r="T25" i="30"/>
  <c r="S26" i="30"/>
  <c r="T26" i="30"/>
  <c r="R25" i="30"/>
  <c r="R26" i="30"/>
  <c r="R24" i="30"/>
  <c r="K27" i="30"/>
  <c r="K26" i="30"/>
  <c r="K25" i="30"/>
  <c r="P26" i="30"/>
  <c r="P25" i="30"/>
  <c r="P24" i="30"/>
  <c r="G39" i="30"/>
  <c r="G40" i="30"/>
  <c r="G38" i="30"/>
  <c r="N31" i="30"/>
  <c r="J32" i="30"/>
  <c r="K32" i="30"/>
  <c r="L32" i="30"/>
  <c r="M32" i="30"/>
  <c r="J33" i="30"/>
  <c r="K33" i="30"/>
  <c r="L33" i="30"/>
  <c r="M33" i="30"/>
  <c r="K31" i="30"/>
  <c r="L31" i="30"/>
  <c r="M31" i="30"/>
  <c r="J31" i="30"/>
  <c r="G32" i="30"/>
  <c r="G33" i="30"/>
  <c r="G31" i="30"/>
  <c r="H25" i="30"/>
  <c r="H26" i="30"/>
  <c r="H24" i="30"/>
  <c r="R17" i="30"/>
  <c r="O18" i="30"/>
  <c r="P18" i="30"/>
  <c r="O19" i="30"/>
  <c r="P19" i="30"/>
  <c r="P17" i="30"/>
  <c r="O17" i="30"/>
  <c r="H4" i="30"/>
  <c r="H3" i="30"/>
  <c r="G4" i="30"/>
  <c r="G5" i="30"/>
  <c r="M18" i="30"/>
  <c r="M19" i="30"/>
  <c r="M17" i="30"/>
  <c r="K18" i="30"/>
  <c r="K19" i="30"/>
  <c r="K20" i="30"/>
  <c r="K17" i="30"/>
  <c r="G18" i="30"/>
  <c r="G19" i="30"/>
  <c r="G17" i="30"/>
  <c r="M10" i="30"/>
  <c r="J11" i="30"/>
  <c r="K11" i="30"/>
  <c r="I11" i="30"/>
  <c r="I12" i="30"/>
  <c r="F11" i="30"/>
  <c r="F12" i="30"/>
  <c r="J12" i="30" s="1"/>
  <c r="F10" i="30"/>
  <c r="J10" i="30" s="1"/>
  <c r="J3" i="30"/>
  <c r="H5" i="30"/>
  <c r="G3" i="30"/>
  <c r="E4" i="30"/>
  <c r="E5" i="30"/>
  <c r="E3" i="30"/>
  <c r="Z80" i="29"/>
  <c r="Z69" i="29"/>
  <c r="AB36" i="29"/>
  <c r="X14" i="29"/>
  <c r="W3" i="29"/>
  <c r="W81" i="29"/>
  <c r="V81" i="29"/>
  <c r="X81" i="29"/>
  <c r="W80" i="29"/>
  <c r="X80" i="29"/>
  <c r="V80" i="29"/>
  <c r="V70" i="29"/>
  <c r="W70" i="29"/>
  <c r="X70" i="29"/>
  <c r="W69" i="29"/>
  <c r="X69" i="29"/>
  <c r="V59" i="29"/>
  <c r="W59" i="29"/>
  <c r="X59" i="29"/>
  <c r="Y59" i="29"/>
  <c r="W58" i="29"/>
  <c r="X58" i="29"/>
  <c r="Y58" i="29"/>
  <c r="X47" i="29"/>
  <c r="Y47" i="29"/>
  <c r="W48" i="29"/>
  <c r="X48" i="29"/>
  <c r="Y48" i="29"/>
  <c r="V48" i="29"/>
  <c r="Z36" i="29"/>
  <c r="Z37" i="29"/>
  <c r="W36" i="29"/>
  <c r="X36" i="29"/>
  <c r="Y36" i="29"/>
  <c r="W37" i="29"/>
  <c r="X37" i="29"/>
  <c r="Y37" i="29"/>
  <c r="V37" i="29"/>
  <c r="V36" i="29"/>
  <c r="V26" i="29"/>
  <c r="U14" i="29"/>
  <c r="V14" i="29"/>
  <c r="U15" i="29"/>
  <c r="V15" i="29"/>
  <c r="T15" i="29"/>
  <c r="T14" i="29"/>
  <c r="T3" i="29"/>
  <c r="T4" i="29"/>
  <c r="S4" i="29"/>
  <c r="S3" i="29"/>
  <c r="R81" i="29"/>
  <c r="R80" i="29"/>
  <c r="R70" i="29"/>
  <c r="S48" i="29"/>
  <c r="S47" i="29"/>
  <c r="T37" i="29"/>
  <c r="T36" i="29"/>
  <c r="Q26" i="29"/>
  <c r="Q25" i="29"/>
  <c r="R15" i="29"/>
  <c r="R14" i="29"/>
  <c r="Q4" i="29"/>
  <c r="Q3" i="29"/>
  <c r="Q82" i="29"/>
  <c r="P82" i="29"/>
  <c r="O82" i="29"/>
  <c r="N82" i="29"/>
  <c r="Q81" i="29"/>
  <c r="P81" i="29"/>
  <c r="O81" i="29"/>
  <c r="N81" i="29"/>
  <c r="Q80" i="29"/>
  <c r="P80" i="29"/>
  <c r="O80" i="29"/>
  <c r="Q71" i="29"/>
  <c r="P71" i="29"/>
  <c r="O71" i="29"/>
  <c r="N71" i="29"/>
  <c r="Q70" i="29"/>
  <c r="P70" i="29"/>
  <c r="O70" i="29"/>
  <c r="N70" i="29"/>
  <c r="Q69" i="29"/>
  <c r="P69" i="29"/>
  <c r="O69" i="29"/>
  <c r="N69" i="29"/>
  <c r="R60" i="29"/>
  <c r="Q60" i="29"/>
  <c r="P60" i="29"/>
  <c r="O60" i="29"/>
  <c r="N60" i="29"/>
  <c r="R59" i="29"/>
  <c r="Q59" i="29"/>
  <c r="P59" i="29"/>
  <c r="O59" i="29"/>
  <c r="N59" i="29"/>
  <c r="R58" i="29"/>
  <c r="Q58" i="29"/>
  <c r="P58" i="29"/>
  <c r="O58" i="29"/>
  <c r="N58" i="29"/>
  <c r="R49" i="29"/>
  <c r="Q49" i="29"/>
  <c r="P49" i="29"/>
  <c r="O49" i="29"/>
  <c r="N49" i="29"/>
  <c r="R48" i="29"/>
  <c r="Q48" i="29"/>
  <c r="P48" i="29"/>
  <c r="O48" i="29"/>
  <c r="N48" i="29"/>
  <c r="R47" i="29"/>
  <c r="Q47" i="29"/>
  <c r="P47" i="29"/>
  <c r="O47" i="29"/>
  <c r="N47" i="29"/>
  <c r="R38" i="29"/>
  <c r="S38" i="29"/>
  <c r="R37" i="29"/>
  <c r="S37" i="29"/>
  <c r="S36" i="29"/>
  <c r="R36" i="29"/>
  <c r="Q38" i="29"/>
  <c r="P38" i="29"/>
  <c r="O38" i="29"/>
  <c r="N38" i="29"/>
  <c r="Q37" i="29"/>
  <c r="P37" i="29"/>
  <c r="O37" i="29"/>
  <c r="N37" i="29"/>
  <c r="Q36" i="29"/>
  <c r="P36" i="29"/>
  <c r="O36" i="29"/>
  <c r="N36" i="29"/>
  <c r="N25" i="29"/>
  <c r="P25" i="29"/>
  <c r="N26" i="29"/>
  <c r="P26" i="29"/>
  <c r="N27" i="29"/>
  <c r="P27" i="29"/>
  <c r="O16" i="29"/>
  <c r="P16" i="29"/>
  <c r="Q16" i="29"/>
  <c r="O15" i="29"/>
  <c r="P15" i="29"/>
  <c r="Q15" i="29"/>
  <c r="N15" i="29"/>
  <c r="N16" i="29"/>
  <c r="O14" i="29"/>
  <c r="P14" i="29"/>
  <c r="Q14" i="29"/>
  <c r="N14" i="29"/>
  <c r="O5" i="29"/>
  <c r="P5" i="29"/>
  <c r="N5" i="29"/>
  <c r="P4" i="29"/>
  <c r="O4" i="29"/>
  <c r="N4" i="29"/>
  <c r="O3" i="29"/>
  <c r="P3" i="29"/>
  <c r="N3" i="29"/>
  <c r="S52" i="28"/>
  <c r="P53" i="28"/>
  <c r="Q53" i="28"/>
  <c r="R53" i="28"/>
  <c r="Q52" i="28"/>
  <c r="R52" i="28"/>
  <c r="P52" i="28"/>
  <c r="N53" i="28"/>
  <c r="N52" i="28"/>
  <c r="K53" i="28"/>
  <c r="L53" i="28"/>
  <c r="M53" i="28"/>
  <c r="J53" i="28"/>
  <c r="S45" i="28"/>
  <c r="P46" i="28"/>
  <c r="Q46" i="28"/>
  <c r="R46" i="28"/>
  <c r="Q45" i="28"/>
  <c r="R45" i="28"/>
  <c r="P45" i="28"/>
  <c r="N46" i="28"/>
  <c r="N45" i="28"/>
  <c r="K47" i="28"/>
  <c r="L47" i="28"/>
  <c r="M47" i="28"/>
  <c r="J47" i="28"/>
  <c r="K45" i="28"/>
  <c r="L45" i="28"/>
  <c r="M45" i="28"/>
  <c r="J45" i="28"/>
  <c r="J46" i="28"/>
  <c r="M46" i="28"/>
  <c r="L46" i="28"/>
  <c r="K46" i="28"/>
  <c r="U38" i="28"/>
  <c r="R38" i="28"/>
  <c r="S38" i="28"/>
  <c r="T38" i="28"/>
  <c r="R39" i="28"/>
  <c r="S39" i="28"/>
  <c r="T39" i="28"/>
  <c r="Q39" i="28"/>
  <c r="Q38" i="28"/>
  <c r="O39" i="28"/>
  <c r="O38" i="28"/>
  <c r="N32" i="28"/>
  <c r="N39" i="28"/>
  <c r="K39" i="28"/>
  <c r="L39" i="28"/>
  <c r="M39" i="28"/>
  <c r="J39" i="28"/>
  <c r="V31" i="28"/>
  <c r="U31" i="28"/>
  <c r="U32" i="28"/>
  <c r="Q32" i="28"/>
  <c r="R32" i="28"/>
  <c r="S32" i="28"/>
  <c r="T32" i="28"/>
  <c r="R31" i="28"/>
  <c r="S31" i="28"/>
  <c r="T31" i="28"/>
  <c r="Q31" i="28"/>
  <c r="O32" i="28"/>
  <c r="O31" i="28"/>
  <c r="K32" i="28"/>
  <c r="L32" i="28"/>
  <c r="M32" i="28"/>
  <c r="J32" i="28"/>
  <c r="W24" i="28"/>
  <c r="R25" i="28"/>
  <c r="S25" i="28"/>
  <c r="T25" i="28"/>
  <c r="U25" i="28"/>
  <c r="V25" i="28"/>
  <c r="S24" i="28"/>
  <c r="T24" i="28"/>
  <c r="U24" i="28"/>
  <c r="V24" i="28"/>
  <c r="R24" i="28"/>
  <c r="P25" i="28"/>
  <c r="P24" i="28"/>
  <c r="K25" i="28"/>
  <c r="L25" i="28"/>
  <c r="M25" i="28"/>
  <c r="N25" i="28"/>
  <c r="O25" i="28"/>
  <c r="J25" i="28"/>
  <c r="Q17" i="28"/>
  <c r="L18" i="28"/>
  <c r="P17" i="28"/>
  <c r="O17" i="28"/>
  <c r="M18" i="28"/>
  <c r="O18" i="28" s="1"/>
  <c r="M17" i="28"/>
  <c r="K19" i="28"/>
  <c r="K18" i="28"/>
  <c r="K17" i="28"/>
  <c r="J19" i="28"/>
  <c r="J18" i="28"/>
  <c r="L19" i="28"/>
  <c r="S10" i="28"/>
  <c r="M11" i="28"/>
  <c r="N11" i="28" s="1"/>
  <c r="Q10" i="28"/>
  <c r="R10" i="28"/>
  <c r="P10" i="28"/>
  <c r="N10" i="28"/>
  <c r="K11" i="28"/>
  <c r="L11" i="28"/>
  <c r="J11" i="28"/>
  <c r="O3" i="28"/>
  <c r="M4" i="28"/>
  <c r="N4" i="28"/>
  <c r="N3" i="28"/>
  <c r="M3" i="28"/>
  <c r="K4" i="28"/>
  <c r="K3" i="28"/>
  <c r="J4" i="28"/>
  <c r="I4" i="28"/>
  <c r="H4" i="28"/>
  <c r="H4" i="27"/>
  <c r="G4" i="27"/>
  <c r="H3" i="27"/>
  <c r="I3" i="27" s="1"/>
  <c r="J3" i="27" s="1"/>
  <c r="R97" i="17"/>
  <c r="Q99" i="17"/>
  <c r="O98" i="17"/>
  <c r="P98" i="17"/>
  <c r="Q98" i="17"/>
  <c r="O99" i="17"/>
  <c r="P99" i="17"/>
  <c r="P97" i="17"/>
  <c r="Q97" i="17"/>
  <c r="O97" i="17"/>
  <c r="M99" i="17"/>
  <c r="L97" i="17"/>
  <c r="M97" i="17"/>
  <c r="I99" i="17"/>
  <c r="I98" i="17"/>
  <c r="I97" i="17"/>
  <c r="K100" i="17"/>
  <c r="I100" i="17"/>
  <c r="L99" i="17"/>
  <c r="K99" i="17"/>
  <c r="J99" i="17"/>
  <c r="J100" i="17" s="1"/>
  <c r="L98" i="17"/>
  <c r="M98" i="17" s="1"/>
  <c r="K98" i="17"/>
  <c r="J98" i="17"/>
  <c r="L100" i="17"/>
  <c r="K97" i="17"/>
  <c r="J97" i="17"/>
  <c r="R88" i="17"/>
  <c r="O89" i="17"/>
  <c r="P89" i="17"/>
  <c r="Q89" i="17"/>
  <c r="O90" i="17"/>
  <c r="P90" i="17"/>
  <c r="Q90" i="17"/>
  <c r="P88" i="17"/>
  <c r="Q88" i="17"/>
  <c r="O88" i="17"/>
  <c r="M90" i="17"/>
  <c r="M89" i="17"/>
  <c r="M88" i="17"/>
  <c r="N80" i="17"/>
  <c r="N81" i="17"/>
  <c r="N79" i="17"/>
  <c r="I88" i="17"/>
  <c r="J91" i="17"/>
  <c r="K91" i="17"/>
  <c r="L91" i="17"/>
  <c r="I73" i="17"/>
  <c r="I82" i="17"/>
  <c r="I91" i="17"/>
  <c r="J82" i="17"/>
  <c r="K82" i="17"/>
  <c r="L82" i="17"/>
  <c r="M82" i="17"/>
  <c r="J73" i="17"/>
  <c r="K73" i="17"/>
  <c r="L73" i="17"/>
  <c r="M73" i="17"/>
  <c r="N72" i="17" s="1"/>
  <c r="Q72" i="17" s="1"/>
  <c r="L90" i="17"/>
  <c r="J90" i="17"/>
  <c r="K90" i="17"/>
  <c r="I90" i="17"/>
  <c r="J81" i="17"/>
  <c r="K81" i="17"/>
  <c r="L81" i="17"/>
  <c r="M81" i="17"/>
  <c r="I81" i="17"/>
  <c r="I72" i="17"/>
  <c r="K88" i="17"/>
  <c r="I89" i="17"/>
  <c r="L89" i="17"/>
  <c r="K89" i="17"/>
  <c r="J89" i="17"/>
  <c r="L88" i="17"/>
  <c r="J88" i="17"/>
  <c r="M79" i="17"/>
  <c r="L80" i="17"/>
  <c r="I79" i="17"/>
  <c r="M80" i="17"/>
  <c r="K80" i="17"/>
  <c r="J80" i="17"/>
  <c r="I80" i="17"/>
  <c r="L79" i="17"/>
  <c r="K79" i="17"/>
  <c r="J79" i="17"/>
  <c r="P62" i="17"/>
  <c r="Q62" i="17" s="1"/>
  <c r="P61" i="17"/>
  <c r="Q61" i="17" s="1"/>
  <c r="M70" i="17"/>
  <c r="J71" i="17"/>
  <c r="K71" i="17"/>
  <c r="L71" i="17"/>
  <c r="M71" i="17"/>
  <c r="N71" i="17" s="1"/>
  <c r="J70" i="17"/>
  <c r="K70" i="17"/>
  <c r="L70" i="17"/>
  <c r="I71" i="17"/>
  <c r="I70" i="17"/>
  <c r="T63" i="17"/>
  <c r="U63" i="17"/>
  <c r="S63" i="17"/>
  <c r="Q63" i="17"/>
  <c r="V63" i="17" s="1"/>
  <c r="L61" i="17"/>
  <c r="M61" i="17"/>
  <c r="N61" i="17"/>
  <c r="O61" i="17"/>
  <c r="L62" i="17"/>
  <c r="M62" i="17"/>
  <c r="N62" i="17"/>
  <c r="O62" i="17"/>
  <c r="K62" i="17"/>
  <c r="K61" i="17"/>
  <c r="Q45" i="17"/>
  <c r="M44" i="17"/>
  <c r="Q44" i="17" s="1"/>
  <c r="M45" i="17"/>
  <c r="O45" i="17" s="1"/>
  <c r="J44" i="17"/>
  <c r="K44" i="17"/>
  <c r="L44" i="17"/>
  <c r="L43" i="17"/>
  <c r="M43" i="17" s="1"/>
  <c r="J43" i="17"/>
  <c r="K43" i="17"/>
  <c r="I44" i="17"/>
  <c r="I43" i="17"/>
  <c r="F92" i="18"/>
  <c r="B93" i="18"/>
  <c r="C93" i="18"/>
  <c r="D93" i="18"/>
  <c r="E93" i="18"/>
  <c r="B94" i="18"/>
  <c r="C94" i="18"/>
  <c r="D94" i="18"/>
  <c r="E94" i="18"/>
  <c r="C92" i="18"/>
  <c r="D92" i="18"/>
  <c r="E92" i="18"/>
  <c r="B92" i="18"/>
  <c r="G88" i="18"/>
  <c r="G89" i="18"/>
  <c r="G87" i="18"/>
  <c r="F56" i="18"/>
  <c r="B57" i="18"/>
  <c r="C57" i="18"/>
  <c r="D57" i="18"/>
  <c r="B58" i="18"/>
  <c r="C58" i="18"/>
  <c r="D58" i="18"/>
  <c r="B59" i="18"/>
  <c r="C59" i="18"/>
  <c r="D59" i="18"/>
  <c r="B60" i="18"/>
  <c r="C60" i="18"/>
  <c r="D60" i="18"/>
  <c r="C56" i="18"/>
  <c r="D56" i="18"/>
  <c r="B56" i="18"/>
  <c r="F50" i="18"/>
  <c r="F51" i="18"/>
  <c r="F52" i="18"/>
  <c r="F53" i="18"/>
  <c r="F49" i="18"/>
  <c r="F43" i="18"/>
  <c r="C44" i="18"/>
  <c r="D44" i="18"/>
  <c r="C45" i="18"/>
  <c r="D45" i="18"/>
  <c r="C46" i="18"/>
  <c r="D46" i="18"/>
  <c r="D43" i="18"/>
  <c r="C43" i="18"/>
  <c r="F38" i="18"/>
  <c r="F39" i="18"/>
  <c r="F40" i="18"/>
  <c r="F37" i="18"/>
  <c r="H94" i="23"/>
  <c r="J91" i="23"/>
  <c r="J90" i="23"/>
  <c r="I4" i="27" l="1"/>
  <c r="J4" i="27" s="1"/>
  <c r="K10" i="30"/>
  <c r="K12" i="30"/>
  <c r="I10" i="30"/>
  <c r="V25" i="29"/>
  <c r="U26" i="29"/>
  <c r="U25" i="29"/>
  <c r="Z25" i="29" s="1"/>
  <c r="P18" i="28"/>
  <c r="R11" i="28"/>
  <c r="P11" i="28"/>
  <c r="Q11" i="28"/>
  <c r="G8" i="27"/>
  <c r="H8" i="27"/>
  <c r="H7" i="27"/>
  <c r="N70" i="17"/>
  <c r="P80" i="17"/>
  <c r="R79" i="17"/>
  <c r="Q81" i="17"/>
  <c r="R81" i="17"/>
  <c r="S81" i="17"/>
  <c r="P81" i="17"/>
  <c r="Q71" i="17"/>
  <c r="R71" i="17"/>
  <c r="S71" i="17"/>
  <c r="P71" i="17"/>
  <c r="S70" i="17"/>
  <c r="P70" i="17"/>
  <c r="Q70" i="17"/>
  <c r="R70" i="17"/>
  <c r="U61" i="17"/>
  <c r="T61" i="17"/>
  <c r="S61" i="17"/>
  <c r="V61" i="17"/>
  <c r="W61" i="17"/>
  <c r="P43" i="17"/>
  <c r="Q43" i="17"/>
  <c r="O43" i="17"/>
  <c r="U62" i="17"/>
  <c r="S62" i="17"/>
  <c r="V62" i="17"/>
  <c r="W62" i="17"/>
  <c r="T62" i="17"/>
  <c r="S80" i="17"/>
  <c r="Q80" i="17"/>
  <c r="R80" i="17"/>
  <c r="P44" i="17"/>
  <c r="P45" i="17"/>
  <c r="O44" i="17"/>
  <c r="W63" i="17"/>
  <c r="S72" i="17"/>
  <c r="R72" i="17"/>
  <c r="P72" i="17"/>
  <c r="F19" i="25"/>
  <c r="B20" i="25"/>
  <c r="C20" i="25"/>
  <c r="D20" i="25"/>
  <c r="B21" i="25"/>
  <c r="C21" i="25"/>
  <c r="D21" i="25"/>
  <c r="C19" i="25"/>
  <c r="D19" i="25"/>
  <c r="B19" i="25"/>
  <c r="G15" i="25"/>
  <c r="G16" i="25"/>
  <c r="G14" i="25"/>
  <c r="E8" i="25"/>
  <c r="B9" i="25"/>
  <c r="C9" i="25"/>
  <c r="B10" i="25"/>
  <c r="C10" i="25"/>
  <c r="C8" i="25"/>
  <c r="B8" i="25"/>
  <c r="E4" i="25"/>
  <c r="E5" i="25"/>
  <c r="E3" i="25"/>
  <c r="G81" i="26"/>
  <c r="C82" i="26"/>
  <c r="D82" i="26"/>
  <c r="E82" i="26"/>
  <c r="C83" i="26"/>
  <c r="D83" i="26"/>
  <c r="E83" i="26"/>
  <c r="C84" i="26"/>
  <c r="D84" i="26"/>
  <c r="E84" i="26"/>
  <c r="D81" i="26"/>
  <c r="E81" i="26"/>
  <c r="C81" i="26"/>
  <c r="G76" i="26"/>
  <c r="G77" i="26"/>
  <c r="G78" i="26"/>
  <c r="G75" i="26"/>
  <c r="M69" i="26"/>
  <c r="I70" i="26"/>
  <c r="J70" i="26"/>
  <c r="K70" i="26"/>
  <c r="J69" i="26"/>
  <c r="K69" i="26"/>
  <c r="I69" i="26"/>
  <c r="N66" i="26"/>
  <c r="N65" i="26"/>
  <c r="J66" i="26"/>
  <c r="K66" i="26"/>
  <c r="L66" i="26"/>
  <c r="I66" i="26"/>
  <c r="O62" i="26"/>
  <c r="K63" i="26"/>
  <c r="L63" i="26"/>
  <c r="M63" i="26"/>
  <c r="N63" i="26"/>
  <c r="L62" i="26"/>
  <c r="M62" i="26"/>
  <c r="N62" i="26"/>
  <c r="K62" i="26"/>
  <c r="P59" i="26"/>
  <c r="P58" i="26"/>
  <c r="O59" i="26"/>
  <c r="L59" i="26"/>
  <c r="M59" i="26"/>
  <c r="N59" i="26"/>
  <c r="K59" i="26"/>
  <c r="Q52" i="26"/>
  <c r="K53" i="26"/>
  <c r="L53" i="26"/>
  <c r="M53" i="26"/>
  <c r="N53" i="26"/>
  <c r="O53" i="26"/>
  <c r="L52" i="26"/>
  <c r="M52" i="26"/>
  <c r="N52" i="26"/>
  <c r="O52" i="26"/>
  <c r="K52" i="26"/>
  <c r="Q49" i="26"/>
  <c r="Q48" i="26"/>
  <c r="L49" i="26"/>
  <c r="M49" i="26"/>
  <c r="N49" i="26"/>
  <c r="O49" i="26"/>
  <c r="P49" i="26"/>
  <c r="K49" i="26"/>
  <c r="N31" i="26"/>
  <c r="J32" i="26"/>
  <c r="K32" i="26"/>
  <c r="L32" i="26"/>
  <c r="M32" i="26"/>
  <c r="K31" i="26"/>
  <c r="L31" i="26"/>
  <c r="M31" i="26"/>
  <c r="J31" i="26"/>
  <c r="O29" i="26"/>
  <c r="O28" i="26"/>
  <c r="K30" i="26"/>
  <c r="L30" i="26"/>
  <c r="M30" i="26"/>
  <c r="N30" i="26"/>
  <c r="J30" i="26"/>
  <c r="J29" i="26"/>
  <c r="J28" i="26"/>
  <c r="J26" i="26"/>
  <c r="N39" i="26"/>
  <c r="J40" i="26"/>
  <c r="K40" i="26"/>
  <c r="L40" i="26"/>
  <c r="M40" i="26"/>
  <c r="K39" i="26"/>
  <c r="L39" i="26"/>
  <c r="M39" i="26"/>
  <c r="J39" i="26"/>
  <c r="H22" i="26"/>
  <c r="O36" i="26"/>
  <c r="O35" i="26"/>
  <c r="K36" i="26"/>
  <c r="L36" i="26"/>
  <c r="M36" i="26"/>
  <c r="N36" i="26"/>
  <c r="J36" i="26"/>
  <c r="K29" i="26"/>
  <c r="L29" i="26"/>
  <c r="M29" i="26"/>
  <c r="N29" i="26"/>
  <c r="K22" i="26"/>
  <c r="K7" i="26"/>
  <c r="F11" i="26"/>
  <c r="S79" i="17" l="1"/>
  <c r="Q79" i="17"/>
  <c r="R43" i="17"/>
  <c r="X61" i="17"/>
  <c r="T70" i="17"/>
  <c r="I20" i="26"/>
  <c r="K18" i="26"/>
  <c r="J19" i="26"/>
  <c r="J20" i="26" s="1"/>
  <c r="I19" i="26"/>
  <c r="H19" i="26"/>
  <c r="H20" i="26" s="1"/>
  <c r="J3" i="26"/>
  <c r="I2" i="26"/>
  <c r="I4" i="26" s="1"/>
  <c r="H2" i="26"/>
  <c r="H4" i="26" s="1"/>
  <c r="D11" i="26"/>
  <c r="D8" i="26"/>
  <c r="F5" i="26"/>
  <c r="C11" i="26" s="1"/>
  <c r="F3" i="26"/>
  <c r="C9" i="26" s="1"/>
  <c r="F4" i="26"/>
  <c r="D10" i="26" s="1"/>
  <c r="F2" i="26"/>
  <c r="C8" i="26" s="1"/>
  <c r="H90" i="23"/>
  <c r="C96" i="23" s="1"/>
  <c r="F92" i="23"/>
  <c r="E92" i="23"/>
  <c r="D92" i="23"/>
  <c r="C92" i="23"/>
  <c r="G88" i="23"/>
  <c r="G92" i="23" s="1"/>
  <c r="H91" i="23" s="1"/>
  <c r="T126" i="22"/>
  <c r="Q126" i="22"/>
  <c r="R126" i="22"/>
  <c r="S126" i="22"/>
  <c r="P126" i="22"/>
  <c r="T122" i="22"/>
  <c r="T79" i="17" l="1"/>
  <c r="C97" i="23"/>
  <c r="D97" i="23"/>
  <c r="D96" i="23"/>
  <c r="C10" i="26"/>
  <c r="J2" i="26"/>
  <c r="H89" i="23"/>
  <c r="D9" i="26"/>
  <c r="H88" i="23"/>
  <c r="D94" i="23" s="1"/>
  <c r="F97" i="23"/>
  <c r="F96" i="23"/>
  <c r="F95" i="23"/>
  <c r="K19" i="26"/>
  <c r="E97" i="23"/>
  <c r="E96" i="23"/>
  <c r="E94" i="16"/>
  <c r="C95" i="16"/>
  <c r="G89" i="16"/>
  <c r="C94" i="16" s="1"/>
  <c r="G90" i="16"/>
  <c r="D95" i="16" s="1"/>
  <c r="G88" i="16"/>
  <c r="C93" i="16" s="1"/>
  <c r="L187" i="22"/>
  <c r="K187" i="22"/>
  <c r="J187" i="22"/>
  <c r="M187" i="22" s="1"/>
  <c r="M186" i="22"/>
  <c r="M185" i="22"/>
  <c r="C80" i="23"/>
  <c r="C82" i="23"/>
  <c r="D82" i="23"/>
  <c r="C79" i="23"/>
  <c r="F74" i="23"/>
  <c r="D80" i="23" s="1"/>
  <c r="F75" i="23"/>
  <c r="B81" i="23" s="1"/>
  <c r="F76" i="23"/>
  <c r="B82" i="23" s="1"/>
  <c r="F73" i="23"/>
  <c r="D79" i="23" s="1"/>
  <c r="B69" i="23"/>
  <c r="C69" i="23"/>
  <c r="C70" i="23"/>
  <c r="D70" i="23"/>
  <c r="F62" i="23"/>
  <c r="C68" i="23" s="1"/>
  <c r="F63" i="23"/>
  <c r="D69" i="23" s="1"/>
  <c r="F64" i="23"/>
  <c r="B70" i="23" s="1"/>
  <c r="F61" i="23"/>
  <c r="C67" i="23" s="1"/>
  <c r="C58" i="23"/>
  <c r="F52" i="23"/>
  <c r="D58" i="23" s="1"/>
  <c r="F49" i="23"/>
  <c r="C55" i="23" s="1"/>
  <c r="E53" i="23"/>
  <c r="E52" i="23"/>
  <c r="E51" i="23"/>
  <c r="F51" i="23" s="1"/>
  <c r="E50" i="23"/>
  <c r="F50" i="23" s="1"/>
  <c r="E49" i="23"/>
  <c r="J144" i="22"/>
  <c r="K144" i="22"/>
  <c r="L144" i="22"/>
  <c r="M144" i="22"/>
  <c r="I144" i="22"/>
  <c r="C45" i="23"/>
  <c r="F45" i="23"/>
  <c r="C46" i="23"/>
  <c r="F46" i="23"/>
  <c r="D43" i="23"/>
  <c r="H38" i="23"/>
  <c r="D44" i="23" s="1"/>
  <c r="H39" i="23"/>
  <c r="D45" i="23" s="1"/>
  <c r="H40" i="23"/>
  <c r="D46" i="23" s="1"/>
  <c r="H37" i="23"/>
  <c r="E43" i="23" s="1"/>
  <c r="C33" i="23"/>
  <c r="D33" i="23"/>
  <c r="F26" i="23"/>
  <c r="F27" i="23"/>
  <c r="F28" i="23"/>
  <c r="F25" i="23"/>
  <c r="D31" i="23" s="1"/>
  <c r="D29" i="23"/>
  <c r="D32" i="23" s="1"/>
  <c r="C29" i="23"/>
  <c r="C32" i="23" s="1"/>
  <c r="M115" i="22"/>
  <c r="M114" i="22"/>
  <c r="C20" i="23"/>
  <c r="D20" i="23"/>
  <c r="C19" i="23"/>
  <c r="D19" i="23"/>
  <c r="F14" i="23"/>
  <c r="B20" i="23" s="1"/>
  <c r="F15" i="23"/>
  <c r="B21" i="23" s="1"/>
  <c r="F16" i="23"/>
  <c r="C22" i="23" s="1"/>
  <c r="F13" i="23"/>
  <c r="B19" i="23" s="1"/>
  <c r="B11" i="23"/>
  <c r="C11" i="23"/>
  <c r="C8" i="23"/>
  <c r="E3" i="23"/>
  <c r="B9" i="23" s="1"/>
  <c r="E4" i="23"/>
  <c r="B10" i="23" s="1"/>
  <c r="E5" i="23"/>
  <c r="E2" i="23"/>
  <c r="B8" i="23" s="1"/>
  <c r="K95" i="22"/>
  <c r="J95" i="22"/>
  <c r="I95" i="22"/>
  <c r="L94" i="22"/>
  <c r="L93" i="22"/>
  <c r="L92" i="22"/>
  <c r="O86" i="22"/>
  <c r="L82" i="22"/>
  <c r="K82" i="22"/>
  <c r="J82" i="22"/>
  <c r="M82" i="22" s="1"/>
  <c r="M81" i="22"/>
  <c r="M80" i="22"/>
  <c r="M79" i="22"/>
  <c r="L75" i="22"/>
  <c r="K75" i="22"/>
  <c r="J75" i="22"/>
  <c r="M74" i="22"/>
  <c r="M73" i="22"/>
  <c r="M72" i="22"/>
  <c r="M71" i="22"/>
  <c r="M65" i="22"/>
  <c r="N65" i="22" s="1"/>
  <c r="L65" i="22"/>
  <c r="K65" i="22"/>
  <c r="J65" i="22"/>
  <c r="N64" i="22"/>
  <c r="M64" i="22"/>
  <c r="M63" i="22"/>
  <c r="B85" i="16"/>
  <c r="C85" i="16"/>
  <c r="D85" i="16"/>
  <c r="C82" i="16"/>
  <c r="F78" i="16"/>
  <c r="D83" i="16" s="1"/>
  <c r="F79" i="16"/>
  <c r="D84" i="16" s="1"/>
  <c r="F77" i="16"/>
  <c r="D82" i="16" s="1"/>
  <c r="C72" i="16"/>
  <c r="H68" i="16"/>
  <c r="C73" i="16" s="1"/>
  <c r="H69" i="16"/>
  <c r="C74" i="16" s="1"/>
  <c r="H67" i="16"/>
  <c r="D72" i="16" s="1"/>
  <c r="C63" i="16"/>
  <c r="G63" i="16"/>
  <c r="E62" i="16"/>
  <c r="F62" i="16"/>
  <c r="D63" i="16"/>
  <c r="I59" i="16"/>
  <c r="C64" i="16" s="1"/>
  <c r="I57" i="16"/>
  <c r="G62" i="16" s="1"/>
  <c r="AI165" i="1"/>
  <c r="AH165" i="1"/>
  <c r="AG165" i="1"/>
  <c r="AF165" i="1"/>
  <c r="AE165" i="1"/>
  <c r="AD165" i="1"/>
  <c r="AC165" i="1"/>
  <c r="AB165" i="1"/>
  <c r="AA165" i="1"/>
  <c r="Z165" i="1"/>
  <c r="Y165" i="1"/>
  <c r="E37" i="16"/>
  <c r="E38" i="16"/>
  <c r="E36" i="16"/>
  <c r="E39" i="16" s="1"/>
  <c r="F37" i="16" s="1"/>
  <c r="C42" i="16" s="1"/>
  <c r="D39" i="16"/>
  <c r="G29" i="17"/>
  <c r="E36" i="17" s="1"/>
  <c r="G30" i="17"/>
  <c r="D37" i="17" s="1"/>
  <c r="G31" i="17"/>
  <c r="E38" i="17" s="1"/>
  <c r="G32" i="17"/>
  <c r="D39" i="17" s="1"/>
  <c r="G28" i="17"/>
  <c r="E35" i="17" s="1"/>
  <c r="G15" i="17"/>
  <c r="D22" i="17" s="1"/>
  <c r="G16" i="17"/>
  <c r="D23" i="17" s="1"/>
  <c r="G17" i="17"/>
  <c r="E24" i="17" s="1"/>
  <c r="G18" i="17"/>
  <c r="D25" i="17" s="1"/>
  <c r="G14" i="17"/>
  <c r="E21" i="17" s="1"/>
  <c r="G3" i="17"/>
  <c r="E9" i="17" s="1"/>
  <c r="G4" i="17"/>
  <c r="C10" i="17" s="1"/>
  <c r="G5" i="17"/>
  <c r="C11" i="17" s="1"/>
  <c r="G2" i="17"/>
  <c r="E8" i="17" s="1"/>
  <c r="D30" i="18"/>
  <c r="C30" i="18"/>
  <c r="E29" i="18"/>
  <c r="E28" i="18"/>
  <c r="E27" i="18"/>
  <c r="M76" i="15"/>
  <c r="M75" i="15"/>
  <c r="K77" i="15"/>
  <c r="L77" i="15"/>
  <c r="J77" i="15"/>
  <c r="F21" i="18"/>
  <c r="C22" i="18"/>
  <c r="E22" i="18"/>
  <c r="F22" i="18"/>
  <c r="C23" i="18"/>
  <c r="F23" i="18"/>
  <c r="H15" i="18"/>
  <c r="D21" i="18" s="1"/>
  <c r="H16" i="18"/>
  <c r="D22" i="18" s="1"/>
  <c r="H17" i="18"/>
  <c r="D23" i="18" s="1"/>
  <c r="H14" i="18"/>
  <c r="E20" i="18" s="1"/>
  <c r="D9" i="18"/>
  <c r="C10" i="18"/>
  <c r="D10" i="18"/>
  <c r="D8" i="18"/>
  <c r="F3" i="18"/>
  <c r="E9" i="18" s="1"/>
  <c r="F4" i="18"/>
  <c r="E10" i="18" s="1"/>
  <c r="F5" i="18"/>
  <c r="C11" i="18" s="1"/>
  <c r="F2" i="18"/>
  <c r="E8" i="18" s="1"/>
  <c r="AF166" i="2"/>
  <c r="AE166" i="2"/>
  <c r="AD166" i="2"/>
  <c r="AC166" i="2"/>
  <c r="AB166" i="2"/>
  <c r="AA166" i="2"/>
  <c r="Z166" i="2"/>
  <c r="Y166" i="2"/>
  <c r="X166" i="2"/>
  <c r="W166" i="2"/>
  <c r="F25" i="16"/>
  <c r="C27" i="16"/>
  <c r="D27" i="16"/>
  <c r="E27" i="16"/>
  <c r="F26" i="16"/>
  <c r="E49" i="16"/>
  <c r="D49" i="16"/>
  <c r="C49" i="16"/>
  <c r="F48" i="16"/>
  <c r="F47" i="16"/>
  <c r="F46" i="16"/>
  <c r="L35" i="15"/>
  <c r="L36" i="15"/>
  <c r="L34" i="15"/>
  <c r="J37" i="15"/>
  <c r="K37" i="15"/>
  <c r="I37" i="15"/>
  <c r="J46" i="6"/>
  <c r="I46" i="6"/>
  <c r="H46" i="6"/>
  <c r="G12" i="6"/>
  <c r="G13" i="6"/>
  <c r="G14" i="6"/>
  <c r="G15" i="6"/>
  <c r="G16" i="6"/>
  <c r="G17" i="6"/>
  <c r="G18" i="6"/>
  <c r="G19" i="6"/>
  <c r="H42" i="6" s="1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11" i="6"/>
  <c r="G10" i="6"/>
  <c r="H18" i="6" s="1"/>
  <c r="G9" i="6"/>
  <c r="G8" i="6"/>
  <c r="G7" i="6"/>
  <c r="G6" i="6"/>
  <c r="G5" i="6"/>
  <c r="G4" i="6"/>
  <c r="G3" i="6"/>
  <c r="G2" i="6"/>
  <c r="H9" i="6" s="1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G1" i="6"/>
  <c r="O28" i="15"/>
  <c r="I24" i="16"/>
  <c r="F24" i="16"/>
  <c r="E16" i="16"/>
  <c r="D16" i="16"/>
  <c r="C16" i="16"/>
  <c r="B16" i="16"/>
  <c r="F15" i="16"/>
  <c r="F14" i="16"/>
  <c r="F13" i="16"/>
  <c r="D6" i="16"/>
  <c r="C6" i="16"/>
  <c r="E5" i="16"/>
  <c r="E4" i="16"/>
  <c r="E3" i="16"/>
  <c r="M22" i="15"/>
  <c r="M23" i="15"/>
  <c r="M21" i="15"/>
  <c r="K24" i="15"/>
  <c r="L24" i="15"/>
  <c r="J24" i="15"/>
  <c r="M14" i="15"/>
  <c r="M15" i="15"/>
  <c r="M16" i="15"/>
  <c r="M13" i="15"/>
  <c r="K17" i="15"/>
  <c r="L17" i="15"/>
  <c r="J17" i="15"/>
  <c r="M6" i="15"/>
  <c r="M5" i="15"/>
  <c r="K7" i="15"/>
  <c r="L7" i="15"/>
  <c r="J7" i="15"/>
  <c r="D36" i="17" l="1"/>
  <c r="E11" i="17"/>
  <c r="D21" i="17"/>
  <c r="G21" i="17" s="1"/>
  <c r="D35" i="17"/>
  <c r="D11" i="17"/>
  <c r="E22" i="17"/>
  <c r="D8" i="17"/>
  <c r="D10" i="17"/>
  <c r="C57" i="23"/>
  <c r="D57" i="23"/>
  <c r="B57" i="23"/>
  <c r="F29" i="18"/>
  <c r="D34" i="18" s="1"/>
  <c r="B56" i="23"/>
  <c r="C56" i="23"/>
  <c r="D56" i="23"/>
  <c r="E11" i="18"/>
  <c r="C9" i="17"/>
  <c r="D24" i="17"/>
  <c r="D38" i="17"/>
  <c r="C8" i="18"/>
  <c r="D20" i="18"/>
  <c r="C21" i="18"/>
  <c r="E10" i="17"/>
  <c r="D9" i="17"/>
  <c r="F64" i="16"/>
  <c r="F73" i="16"/>
  <c r="B84" i="16"/>
  <c r="C10" i="23"/>
  <c r="B22" i="23"/>
  <c r="C31" i="23"/>
  <c r="C44" i="23"/>
  <c r="B55" i="23"/>
  <c r="E55" i="23" s="1"/>
  <c r="B68" i="23"/>
  <c r="D81" i="23"/>
  <c r="E93" i="16"/>
  <c r="E64" i="16"/>
  <c r="F63" i="16"/>
  <c r="E73" i="16"/>
  <c r="B83" i="16"/>
  <c r="C84" i="16"/>
  <c r="D21" i="23"/>
  <c r="C43" i="23"/>
  <c r="F44" i="23"/>
  <c r="D55" i="23"/>
  <c r="B58" i="23"/>
  <c r="B67" i="23"/>
  <c r="C81" i="23"/>
  <c r="B80" i="23"/>
  <c r="D93" i="16"/>
  <c r="F93" i="16" s="1"/>
  <c r="F94" i="23"/>
  <c r="D11" i="18"/>
  <c r="F20" i="18"/>
  <c r="E23" i="18"/>
  <c r="E21" i="18"/>
  <c r="C34" i="18"/>
  <c r="C8" i="17"/>
  <c r="E25" i="17"/>
  <c r="E23" i="17"/>
  <c r="E39" i="17"/>
  <c r="E37" i="17"/>
  <c r="F35" i="17" s="1"/>
  <c r="C62" i="16"/>
  <c r="D62" i="16"/>
  <c r="D64" i="16"/>
  <c r="E63" i="16"/>
  <c r="F74" i="16"/>
  <c r="D73" i="16"/>
  <c r="B82" i="16"/>
  <c r="C83" i="16"/>
  <c r="N63" i="22"/>
  <c r="C9" i="23"/>
  <c r="E8" i="23" s="1"/>
  <c r="D22" i="23"/>
  <c r="C21" i="23"/>
  <c r="F19" i="23" s="1"/>
  <c r="D34" i="23"/>
  <c r="F43" i="23"/>
  <c r="E46" i="23"/>
  <c r="E45" i="23"/>
  <c r="E44" i="23"/>
  <c r="D67" i="23"/>
  <c r="D68" i="23"/>
  <c r="B79" i="23"/>
  <c r="E95" i="16"/>
  <c r="D94" i="16"/>
  <c r="C95" i="23"/>
  <c r="D95" i="23"/>
  <c r="E94" i="23"/>
  <c r="C94" i="23"/>
  <c r="C20" i="18"/>
  <c r="H20" i="18" s="1"/>
  <c r="C9" i="18"/>
  <c r="E30" i="18"/>
  <c r="F27" i="18" s="1"/>
  <c r="D32" i="18" s="1"/>
  <c r="G64" i="16"/>
  <c r="E74" i="16"/>
  <c r="M75" i="22"/>
  <c r="L95" i="22"/>
  <c r="C34" i="23"/>
  <c r="K20" i="26"/>
  <c r="L18" i="26" s="1"/>
  <c r="J4" i="26"/>
  <c r="K3" i="26" s="1"/>
  <c r="E95" i="23"/>
  <c r="F72" i="16"/>
  <c r="E72" i="16"/>
  <c r="D74" i="16"/>
  <c r="F36" i="16"/>
  <c r="D41" i="16" s="1"/>
  <c r="F38" i="16"/>
  <c r="C43" i="16" s="1"/>
  <c r="M7" i="15"/>
  <c r="M24" i="15"/>
  <c r="L37" i="15"/>
  <c r="M77" i="15"/>
  <c r="M17" i="15"/>
  <c r="C41" i="16"/>
  <c r="F41" i="16" s="1"/>
  <c r="F16" i="16"/>
  <c r="G14" i="16" s="1"/>
  <c r="B19" i="16" s="1"/>
  <c r="D42" i="16"/>
  <c r="D43" i="16"/>
  <c r="F49" i="16"/>
  <c r="G46" i="16" s="1"/>
  <c r="E6" i="16"/>
  <c r="F27" i="16"/>
  <c r="G25" i="16" s="1"/>
  <c r="N5" i="15"/>
  <c r="N7" i="15"/>
  <c r="N6" i="15"/>
  <c r="Q9" i="6"/>
  <c r="AI170" i="2"/>
  <c r="AI169" i="2"/>
  <c r="AI168" i="2"/>
  <c r="AI167" i="2"/>
  <c r="G14" i="9"/>
  <c r="F2" i="9"/>
  <c r="H4" i="9" s="1"/>
  <c r="C20" i="9"/>
  <c r="C13" i="9"/>
  <c r="F13" i="9" s="1"/>
  <c r="C14" i="9"/>
  <c r="F14" i="9" s="1"/>
  <c r="C15" i="9"/>
  <c r="F15" i="9" s="1"/>
  <c r="C12" i="9"/>
  <c r="G12" i="9" s="1"/>
  <c r="F9" i="9"/>
  <c r="E9" i="9"/>
  <c r="F8" i="9"/>
  <c r="E8" i="9"/>
  <c r="F7" i="9"/>
  <c r="E7" i="9"/>
  <c r="L6" i="9"/>
  <c r="F6" i="9"/>
  <c r="E6" i="9"/>
  <c r="F5" i="9"/>
  <c r="E5" i="9"/>
  <c r="F4" i="9"/>
  <c r="E4" i="9"/>
  <c r="F3" i="9"/>
  <c r="E3" i="9"/>
  <c r="H2" i="9"/>
  <c r="L2" i="9" s="1"/>
  <c r="E2" i="9"/>
  <c r="C2" i="9"/>
  <c r="G2" i="9" s="1"/>
  <c r="F167" i="12"/>
  <c r="F166" i="12"/>
  <c r="F165" i="12"/>
  <c r="E12" i="9" l="1"/>
  <c r="F12" i="9"/>
  <c r="J12" i="9" s="1"/>
  <c r="L19" i="26"/>
  <c r="D12" i="9"/>
  <c r="D13" i="9" s="1"/>
  <c r="D14" i="9" s="1"/>
  <c r="D15" i="9" s="1"/>
  <c r="E15" i="9"/>
  <c r="G13" i="9"/>
  <c r="F18" i="9"/>
  <c r="G15" i="16"/>
  <c r="B20" i="16" s="1"/>
  <c r="E67" i="23"/>
  <c r="G43" i="23"/>
  <c r="F28" i="18"/>
  <c r="G8" i="18"/>
  <c r="C3" i="9"/>
  <c r="E14" i="9"/>
  <c r="H8" i="26"/>
  <c r="I8" i="26"/>
  <c r="H62" i="16"/>
  <c r="F31" i="23"/>
  <c r="C32" i="18"/>
  <c r="J22" i="26"/>
  <c r="I22" i="26"/>
  <c r="L3" i="9"/>
  <c r="L4" i="9" s="1"/>
  <c r="E13" i="9"/>
  <c r="H3" i="9"/>
  <c r="G72" i="16"/>
  <c r="K2" i="26"/>
  <c r="E79" i="23"/>
  <c r="F8" i="17"/>
  <c r="D30" i="16"/>
  <c r="C30" i="16"/>
  <c r="E30" i="16"/>
  <c r="D19" i="16"/>
  <c r="G13" i="16"/>
  <c r="C18" i="16" s="1"/>
  <c r="C19" i="16"/>
  <c r="E19" i="16"/>
  <c r="E51" i="16"/>
  <c r="D51" i="16"/>
  <c r="C51" i="16"/>
  <c r="F3" i="16"/>
  <c r="F4" i="16"/>
  <c r="G48" i="16"/>
  <c r="G47" i="16"/>
  <c r="F5" i="16"/>
  <c r="B18" i="16"/>
  <c r="G24" i="16"/>
  <c r="C29" i="16" s="1"/>
  <c r="G26" i="16"/>
  <c r="G3" i="9"/>
  <c r="C4" i="9"/>
  <c r="C166" i="12"/>
  <c r="I23" i="26" l="1"/>
  <c r="J23" i="26"/>
  <c r="H23" i="26"/>
  <c r="F32" i="18"/>
  <c r="C33" i="18"/>
  <c r="D33" i="18"/>
  <c r="C20" i="16"/>
  <c r="D18" i="16"/>
  <c r="F18" i="16" s="1"/>
  <c r="D20" i="16"/>
  <c r="E18" i="16"/>
  <c r="E20" i="16"/>
  <c r="H7" i="26"/>
  <c r="I7" i="26"/>
  <c r="E53" i="16"/>
  <c r="D53" i="16"/>
  <c r="C53" i="16"/>
  <c r="C8" i="16"/>
  <c r="D8" i="16"/>
  <c r="C10" i="16"/>
  <c r="D10" i="16"/>
  <c r="E52" i="16"/>
  <c r="D52" i="16"/>
  <c r="C52" i="16"/>
  <c r="G51" i="16" s="1"/>
  <c r="D9" i="16"/>
  <c r="C9" i="16"/>
  <c r="E29" i="16"/>
  <c r="E31" i="16"/>
  <c r="C31" i="16"/>
  <c r="D29" i="16"/>
  <c r="D31" i="16"/>
  <c r="G4" i="9"/>
  <c r="C5" i="9"/>
  <c r="F29" i="16" l="1"/>
  <c r="F8" i="16"/>
  <c r="G5" i="9"/>
  <c r="C6" i="9"/>
  <c r="H5" i="9" s="1"/>
  <c r="C7" i="9" l="1"/>
  <c r="G6" i="9"/>
  <c r="G7" i="9" l="1"/>
  <c r="C8" i="9"/>
  <c r="G8" i="9" l="1"/>
  <c r="L7" i="9" s="1"/>
  <c r="L8" i="9" s="1"/>
  <c r="C9" i="9"/>
  <c r="H6" i="9" s="1"/>
  <c r="V165" i="2" l="1"/>
  <c r="U165" i="2"/>
  <c r="T165" i="2"/>
  <c r="S165" i="2"/>
  <c r="R165" i="2"/>
  <c r="R167" i="2" s="1"/>
  <c r="Q33" i="6"/>
  <c r="O19" i="6"/>
  <c r="O18" i="6"/>
  <c r="F36" i="8"/>
  <c r="J33" i="8" s="1"/>
  <c r="J35" i="8" s="1"/>
  <c r="G36" i="8"/>
  <c r="M36" i="8"/>
  <c r="F169" i="2"/>
  <c r="M35" i="7"/>
  <c r="N35" i="7"/>
  <c r="H41" i="7"/>
  <c r="H40" i="7"/>
  <c r="H38" i="7"/>
  <c r="H37" i="7"/>
  <c r="I38" i="7" s="1"/>
  <c r="G41" i="7"/>
  <c r="H39" i="7" s="1"/>
  <c r="J24" i="7"/>
  <c r="J23" i="7"/>
  <c r="K24" i="7" s="1"/>
  <c r="L154" i="6"/>
  <c r="K154" i="6"/>
  <c r="G9" i="5"/>
  <c r="P165" i="2"/>
  <c r="O165" i="2"/>
  <c r="N165" i="2"/>
  <c r="M165" i="2"/>
  <c r="L165" i="2"/>
  <c r="J165" i="2"/>
  <c r="I165" i="2"/>
  <c r="K165" i="2"/>
  <c r="E167" i="5"/>
  <c r="E166" i="5"/>
  <c r="F166" i="5" s="1"/>
  <c r="E165" i="5"/>
  <c r="F165" i="5" s="1"/>
  <c r="E164" i="5"/>
  <c r="F164" i="5" s="1"/>
  <c r="B168" i="5"/>
  <c r="B167" i="5"/>
  <c r="B166" i="5"/>
  <c r="B165" i="5"/>
  <c r="I11" i="4"/>
  <c r="E5" i="4"/>
  <c r="C11" i="4"/>
  <c r="C13" i="4" s="1"/>
  <c r="B11" i="4"/>
  <c r="B12" i="4" s="1"/>
  <c r="C10" i="4"/>
  <c r="B10" i="4"/>
  <c r="C5" i="4"/>
  <c r="F168" i="2"/>
  <c r="F167" i="2"/>
  <c r="I39" i="7" l="1"/>
  <c r="I40" i="7"/>
  <c r="I37" i="7"/>
  <c r="Q13" i="6"/>
  <c r="Q12" i="6"/>
  <c r="Q11" i="6"/>
  <c r="J25" i="7"/>
  <c r="K23" i="7"/>
  <c r="N23" i="7" s="1"/>
  <c r="O23" i="7" s="1"/>
  <c r="P23" i="7" s="1"/>
  <c r="D5" i="4"/>
  <c r="F5" i="4" s="1"/>
  <c r="C12" i="4"/>
  <c r="D12" i="4" s="1"/>
  <c r="B13" i="4"/>
  <c r="G5" i="4" s="1"/>
  <c r="BP164" i="2"/>
  <c r="BO164" i="2"/>
  <c r="BM164" i="2"/>
  <c r="BL164" i="2"/>
  <c r="BK164" i="2"/>
  <c r="BJ164" i="2"/>
  <c r="BP163" i="2"/>
  <c r="BO163" i="2"/>
  <c r="BM163" i="2"/>
  <c r="BL163" i="2"/>
  <c r="BK163" i="2"/>
  <c r="BJ163" i="2"/>
  <c r="BP162" i="2"/>
  <c r="BO162" i="2"/>
  <c r="BM162" i="2"/>
  <c r="BL162" i="2"/>
  <c r="BK162" i="2"/>
  <c r="BJ162" i="2"/>
  <c r="BP161" i="2"/>
  <c r="BO161" i="2"/>
  <c r="BQ161" i="2" s="1"/>
  <c r="BM161" i="2"/>
  <c r="BL161" i="2"/>
  <c r="BK161" i="2"/>
  <c r="BJ161" i="2"/>
  <c r="BP160" i="2"/>
  <c r="BO160" i="2"/>
  <c r="BM160" i="2"/>
  <c r="BL160" i="2"/>
  <c r="BK160" i="2"/>
  <c r="BJ160" i="2"/>
  <c r="BP159" i="2"/>
  <c r="BO159" i="2"/>
  <c r="BQ159" i="2" s="1"/>
  <c r="BM159" i="2"/>
  <c r="BL159" i="2"/>
  <c r="BK159" i="2"/>
  <c r="BJ159" i="2"/>
  <c r="BP158" i="2"/>
  <c r="BO158" i="2"/>
  <c r="BM158" i="2"/>
  <c r="BL158" i="2"/>
  <c r="BK158" i="2"/>
  <c r="BJ158" i="2"/>
  <c r="BP157" i="2"/>
  <c r="BO157" i="2"/>
  <c r="BQ157" i="2" s="1"/>
  <c r="BM157" i="2"/>
  <c r="BL157" i="2"/>
  <c r="BK157" i="2"/>
  <c r="BJ157" i="2"/>
  <c r="BP156" i="2"/>
  <c r="BO156" i="2"/>
  <c r="BM156" i="2"/>
  <c r="BL156" i="2"/>
  <c r="BK156" i="2"/>
  <c r="BJ156" i="2"/>
  <c r="BP155" i="2"/>
  <c r="BO155" i="2"/>
  <c r="BQ155" i="2" s="1"/>
  <c r="BM155" i="2"/>
  <c r="BL155" i="2"/>
  <c r="BK155" i="2"/>
  <c r="BJ155" i="2"/>
  <c r="BP154" i="2"/>
  <c r="BO154" i="2"/>
  <c r="BM154" i="2"/>
  <c r="BL154" i="2"/>
  <c r="BK154" i="2"/>
  <c r="BJ154" i="2"/>
  <c r="BP153" i="2"/>
  <c r="BO153" i="2"/>
  <c r="BQ153" i="2" s="1"/>
  <c r="BM153" i="2"/>
  <c r="BL153" i="2"/>
  <c r="BK153" i="2"/>
  <c r="BJ153" i="2"/>
  <c r="BP152" i="2"/>
  <c r="BO152" i="2"/>
  <c r="BM152" i="2"/>
  <c r="BL152" i="2"/>
  <c r="BK152" i="2"/>
  <c r="BJ152" i="2"/>
  <c r="BP151" i="2"/>
  <c r="BO151" i="2"/>
  <c r="BQ151" i="2" s="1"/>
  <c r="BM151" i="2"/>
  <c r="BL151" i="2"/>
  <c r="BK151" i="2"/>
  <c r="BJ151" i="2"/>
  <c r="BP150" i="2"/>
  <c r="BO150" i="2"/>
  <c r="BM150" i="2"/>
  <c r="BL150" i="2"/>
  <c r="BK150" i="2"/>
  <c r="BJ150" i="2"/>
  <c r="BP149" i="2"/>
  <c r="BO149" i="2"/>
  <c r="BQ149" i="2" s="1"/>
  <c r="BM149" i="2"/>
  <c r="BL149" i="2"/>
  <c r="BK149" i="2"/>
  <c r="BJ149" i="2"/>
  <c r="BP148" i="2"/>
  <c r="BO148" i="2"/>
  <c r="BM148" i="2"/>
  <c r="BL148" i="2"/>
  <c r="BK148" i="2"/>
  <c r="BJ148" i="2"/>
  <c r="BP147" i="2"/>
  <c r="BO147" i="2"/>
  <c r="BQ147" i="2" s="1"/>
  <c r="BM147" i="2"/>
  <c r="BL147" i="2"/>
  <c r="BK147" i="2"/>
  <c r="BJ147" i="2"/>
  <c r="BP146" i="2"/>
  <c r="BO146" i="2"/>
  <c r="BM146" i="2"/>
  <c r="BL146" i="2"/>
  <c r="BK146" i="2"/>
  <c r="BJ146" i="2"/>
  <c r="BP145" i="2"/>
  <c r="BO145" i="2"/>
  <c r="BQ145" i="2" s="1"/>
  <c r="BM145" i="2"/>
  <c r="BL145" i="2"/>
  <c r="BK145" i="2"/>
  <c r="BJ145" i="2"/>
  <c r="BP144" i="2"/>
  <c r="BO144" i="2"/>
  <c r="BM144" i="2"/>
  <c r="BL144" i="2"/>
  <c r="BK144" i="2"/>
  <c r="BJ144" i="2"/>
  <c r="BP143" i="2"/>
  <c r="BO143" i="2"/>
  <c r="BQ143" i="2" s="1"/>
  <c r="BM143" i="2"/>
  <c r="BL143" i="2"/>
  <c r="BK143" i="2"/>
  <c r="BJ143" i="2"/>
  <c r="BP142" i="2"/>
  <c r="BO142" i="2"/>
  <c r="BM142" i="2"/>
  <c r="BL142" i="2"/>
  <c r="BK142" i="2"/>
  <c r="BJ142" i="2"/>
  <c r="BP141" i="2"/>
  <c r="BO141" i="2"/>
  <c r="BQ141" i="2" s="1"/>
  <c r="BM141" i="2"/>
  <c r="BL141" i="2"/>
  <c r="BK141" i="2"/>
  <c r="BJ141" i="2"/>
  <c r="BP140" i="2"/>
  <c r="BO140" i="2"/>
  <c r="BM140" i="2"/>
  <c r="BL140" i="2"/>
  <c r="BK140" i="2"/>
  <c r="BJ140" i="2"/>
  <c r="BP139" i="2"/>
  <c r="BO139" i="2"/>
  <c r="BQ139" i="2" s="1"/>
  <c r="BM139" i="2"/>
  <c r="BL139" i="2"/>
  <c r="BK139" i="2"/>
  <c r="BJ139" i="2"/>
  <c r="BP138" i="2"/>
  <c r="BO138" i="2"/>
  <c r="BM138" i="2"/>
  <c r="BL138" i="2"/>
  <c r="BK138" i="2"/>
  <c r="BJ138" i="2"/>
  <c r="BP137" i="2"/>
  <c r="BO137" i="2"/>
  <c r="BQ137" i="2" s="1"/>
  <c r="BM137" i="2"/>
  <c r="BL137" i="2"/>
  <c r="BK137" i="2"/>
  <c r="BJ137" i="2"/>
  <c r="BP136" i="2"/>
  <c r="BO136" i="2"/>
  <c r="BM136" i="2"/>
  <c r="BL136" i="2"/>
  <c r="BK136" i="2"/>
  <c r="BJ136" i="2"/>
  <c r="BP135" i="2"/>
  <c r="BO135" i="2"/>
  <c r="BQ135" i="2" s="1"/>
  <c r="BM135" i="2"/>
  <c r="BL135" i="2"/>
  <c r="BK135" i="2"/>
  <c r="BJ135" i="2"/>
  <c r="BP134" i="2"/>
  <c r="BO134" i="2"/>
  <c r="BM134" i="2"/>
  <c r="BL134" i="2"/>
  <c r="BK134" i="2"/>
  <c r="BJ134" i="2"/>
  <c r="BP133" i="2"/>
  <c r="BO133" i="2"/>
  <c r="BQ133" i="2" s="1"/>
  <c r="BM133" i="2"/>
  <c r="BL133" i="2"/>
  <c r="BK133" i="2"/>
  <c r="BJ133" i="2"/>
  <c r="BP132" i="2"/>
  <c r="BO132" i="2"/>
  <c r="BM132" i="2"/>
  <c r="BL132" i="2"/>
  <c r="BK132" i="2"/>
  <c r="BJ132" i="2"/>
  <c r="BP131" i="2"/>
  <c r="BO131" i="2"/>
  <c r="BM131" i="2"/>
  <c r="BL131" i="2"/>
  <c r="BK131" i="2"/>
  <c r="BJ131" i="2"/>
  <c r="BP130" i="2"/>
  <c r="BO130" i="2"/>
  <c r="BM130" i="2"/>
  <c r="BL130" i="2"/>
  <c r="BK130" i="2"/>
  <c r="BJ130" i="2"/>
  <c r="BP129" i="2"/>
  <c r="BO129" i="2"/>
  <c r="BM129" i="2"/>
  <c r="BL129" i="2"/>
  <c r="BK129" i="2"/>
  <c r="BJ129" i="2"/>
  <c r="BP128" i="2"/>
  <c r="BO128" i="2"/>
  <c r="BM128" i="2"/>
  <c r="BL128" i="2"/>
  <c r="BK128" i="2"/>
  <c r="BJ128" i="2"/>
  <c r="BP127" i="2"/>
  <c r="BO127" i="2"/>
  <c r="BM127" i="2"/>
  <c r="BL127" i="2"/>
  <c r="BK127" i="2"/>
  <c r="BJ127" i="2"/>
  <c r="BP126" i="2"/>
  <c r="BO126" i="2"/>
  <c r="BM126" i="2"/>
  <c r="BL126" i="2"/>
  <c r="BK126" i="2"/>
  <c r="BJ126" i="2"/>
  <c r="BP125" i="2"/>
  <c r="BO125" i="2"/>
  <c r="BM125" i="2"/>
  <c r="BL125" i="2"/>
  <c r="BK125" i="2"/>
  <c r="BJ125" i="2"/>
  <c r="BP124" i="2"/>
  <c r="BO124" i="2"/>
  <c r="BM124" i="2"/>
  <c r="BL124" i="2"/>
  <c r="BK124" i="2"/>
  <c r="BJ124" i="2"/>
  <c r="BP123" i="2"/>
  <c r="BO123" i="2"/>
  <c r="BM123" i="2"/>
  <c r="BL123" i="2"/>
  <c r="BK123" i="2"/>
  <c r="BJ123" i="2"/>
  <c r="BP122" i="2"/>
  <c r="BO122" i="2"/>
  <c r="BM122" i="2"/>
  <c r="BL122" i="2"/>
  <c r="BK122" i="2"/>
  <c r="BJ122" i="2"/>
  <c r="BP121" i="2"/>
  <c r="BO121" i="2"/>
  <c r="BQ121" i="2" s="1"/>
  <c r="BM121" i="2"/>
  <c r="BL121" i="2"/>
  <c r="BK121" i="2"/>
  <c r="BJ121" i="2"/>
  <c r="BP120" i="2"/>
  <c r="BO120" i="2"/>
  <c r="BM120" i="2"/>
  <c r="BL120" i="2"/>
  <c r="BK120" i="2"/>
  <c r="BJ120" i="2"/>
  <c r="BP119" i="2"/>
  <c r="BO119" i="2"/>
  <c r="BQ119" i="2" s="1"/>
  <c r="BM119" i="2"/>
  <c r="BL119" i="2"/>
  <c r="BK119" i="2"/>
  <c r="BJ119" i="2"/>
  <c r="BP118" i="2"/>
  <c r="BO118" i="2"/>
  <c r="BM118" i="2"/>
  <c r="BL118" i="2"/>
  <c r="BK118" i="2"/>
  <c r="BJ118" i="2"/>
  <c r="BP117" i="2"/>
  <c r="BO117" i="2"/>
  <c r="BQ117" i="2" s="1"/>
  <c r="BM117" i="2"/>
  <c r="BL117" i="2"/>
  <c r="BK117" i="2"/>
  <c r="BJ117" i="2"/>
  <c r="BP116" i="2"/>
  <c r="BO116" i="2"/>
  <c r="BM116" i="2"/>
  <c r="BL116" i="2"/>
  <c r="BK116" i="2"/>
  <c r="BJ116" i="2"/>
  <c r="BP115" i="2"/>
  <c r="BO115" i="2"/>
  <c r="BQ115" i="2" s="1"/>
  <c r="BM115" i="2"/>
  <c r="BL115" i="2"/>
  <c r="BK115" i="2"/>
  <c r="BJ115" i="2"/>
  <c r="BP114" i="2"/>
  <c r="BO114" i="2"/>
  <c r="BM114" i="2"/>
  <c r="BL114" i="2"/>
  <c r="BK114" i="2"/>
  <c r="BJ114" i="2"/>
  <c r="BP113" i="2"/>
  <c r="BO113" i="2"/>
  <c r="BM113" i="2"/>
  <c r="BL113" i="2"/>
  <c r="BK113" i="2"/>
  <c r="BJ113" i="2"/>
  <c r="BP112" i="2"/>
  <c r="BO112" i="2"/>
  <c r="BM112" i="2"/>
  <c r="BL112" i="2"/>
  <c r="BK112" i="2"/>
  <c r="BJ112" i="2"/>
  <c r="BP111" i="2"/>
  <c r="BO111" i="2"/>
  <c r="BM111" i="2"/>
  <c r="BL111" i="2"/>
  <c r="BK111" i="2"/>
  <c r="BJ111" i="2"/>
  <c r="BP110" i="2"/>
  <c r="BO110" i="2"/>
  <c r="BM110" i="2"/>
  <c r="BL110" i="2"/>
  <c r="BK110" i="2"/>
  <c r="BJ110" i="2"/>
  <c r="BP109" i="2"/>
  <c r="BO109" i="2"/>
  <c r="BM109" i="2"/>
  <c r="BL109" i="2"/>
  <c r="BK109" i="2"/>
  <c r="BJ109" i="2"/>
  <c r="BP108" i="2"/>
  <c r="BO108" i="2"/>
  <c r="BM108" i="2"/>
  <c r="BL108" i="2"/>
  <c r="BK108" i="2"/>
  <c r="BJ108" i="2"/>
  <c r="BP107" i="2"/>
  <c r="BO107" i="2"/>
  <c r="BM107" i="2"/>
  <c r="BL107" i="2"/>
  <c r="BK107" i="2"/>
  <c r="BJ107" i="2"/>
  <c r="BP106" i="2"/>
  <c r="BO106" i="2"/>
  <c r="BM106" i="2"/>
  <c r="BL106" i="2"/>
  <c r="BK106" i="2"/>
  <c r="BJ106" i="2"/>
  <c r="BP105" i="2"/>
  <c r="BO105" i="2"/>
  <c r="BM105" i="2"/>
  <c r="BL105" i="2"/>
  <c r="BK105" i="2"/>
  <c r="BJ105" i="2"/>
  <c r="BP104" i="2"/>
  <c r="BO104" i="2"/>
  <c r="BM104" i="2"/>
  <c r="BL104" i="2"/>
  <c r="BK104" i="2"/>
  <c r="BJ104" i="2"/>
  <c r="BP103" i="2"/>
  <c r="BO103" i="2"/>
  <c r="BQ103" i="2" s="1"/>
  <c r="BM103" i="2"/>
  <c r="BL103" i="2"/>
  <c r="BK103" i="2"/>
  <c r="BJ103" i="2"/>
  <c r="BP102" i="2"/>
  <c r="BO102" i="2"/>
  <c r="BM102" i="2"/>
  <c r="BL102" i="2"/>
  <c r="BK102" i="2"/>
  <c r="BJ102" i="2"/>
  <c r="BP101" i="2"/>
  <c r="BO101" i="2"/>
  <c r="BQ101" i="2" s="1"/>
  <c r="BM101" i="2"/>
  <c r="BL101" i="2"/>
  <c r="BK101" i="2"/>
  <c r="BJ101" i="2"/>
  <c r="BP100" i="2"/>
  <c r="BO100" i="2"/>
  <c r="BM100" i="2"/>
  <c r="BL100" i="2"/>
  <c r="BK100" i="2"/>
  <c r="BJ100" i="2"/>
  <c r="BP99" i="2"/>
  <c r="BO99" i="2"/>
  <c r="BQ99" i="2" s="1"/>
  <c r="BM99" i="2"/>
  <c r="BL99" i="2"/>
  <c r="BK99" i="2"/>
  <c r="BJ99" i="2"/>
  <c r="BP98" i="2"/>
  <c r="BO98" i="2"/>
  <c r="BM98" i="2"/>
  <c r="BL98" i="2"/>
  <c r="BK98" i="2"/>
  <c r="BJ98" i="2"/>
  <c r="BP97" i="2"/>
  <c r="BO97" i="2"/>
  <c r="BM97" i="2"/>
  <c r="BL97" i="2"/>
  <c r="BK97" i="2"/>
  <c r="BJ97" i="2"/>
  <c r="BP96" i="2"/>
  <c r="BO96" i="2"/>
  <c r="BM96" i="2"/>
  <c r="BL96" i="2"/>
  <c r="BK96" i="2"/>
  <c r="BJ96" i="2"/>
  <c r="BP95" i="2"/>
  <c r="BO95" i="2"/>
  <c r="BQ95" i="2" s="1"/>
  <c r="BM95" i="2"/>
  <c r="BL95" i="2"/>
  <c r="BK95" i="2"/>
  <c r="BJ95" i="2"/>
  <c r="BP94" i="2"/>
  <c r="BO94" i="2"/>
  <c r="BM94" i="2"/>
  <c r="BL94" i="2"/>
  <c r="BK94" i="2"/>
  <c r="BJ94" i="2"/>
  <c r="BP93" i="2"/>
  <c r="BO93" i="2"/>
  <c r="BQ93" i="2" s="1"/>
  <c r="BM93" i="2"/>
  <c r="BL93" i="2"/>
  <c r="BK93" i="2"/>
  <c r="BJ93" i="2"/>
  <c r="BP92" i="2"/>
  <c r="BO92" i="2"/>
  <c r="BM92" i="2"/>
  <c r="BL92" i="2"/>
  <c r="BK92" i="2"/>
  <c r="BJ92" i="2"/>
  <c r="BP91" i="2"/>
  <c r="BO91" i="2"/>
  <c r="BQ91" i="2" s="1"/>
  <c r="BM91" i="2"/>
  <c r="BL91" i="2"/>
  <c r="BK91" i="2"/>
  <c r="BJ91" i="2"/>
  <c r="BP90" i="2"/>
  <c r="BO90" i="2"/>
  <c r="BM90" i="2"/>
  <c r="BL90" i="2"/>
  <c r="BK90" i="2"/>
  <c r="BJ90" i="2"/>
  <c r="BP89" i="2"/>
  <c r="BO89" i="2"/>
  <c r="BQ89" i="2" s="1"/>
  <c r="BM89" i="2"/>
  <c r="BL89" i="2"/>
  <c r="BK89" i="2"/>
  <c r="BJ89" i="2"/>
  <c r="BP88" i="2"/>
  <c r="BO88" i="2"/>
  <c r="BM88" i="2"/>
  <c r="BL88" i="2"/>
  <c r="BK88" i="2"/>
  <c r="BJ88" i="2"/>
  <c r="BP87" i="2"/>
  <c r="BO87" i="2"/>
  <c r="BQ87" i="2" s="1"/>
  <c r="BM87" i="2"/>
  <c r="BL87" i="2"/>
  <c r="BK87" i="2"/>
  <c r="BJ87" i="2"/>
  <c r="BP86" i="2"/>
  <c r="BO86" i="2"/>
  <c r="BM86" i="2"/>
  <c r="BL86" i="2"/>
  <c r="BK86" i="2"/>
  <c r="BJ86" i="2"/>
  <c r="BP85" i="2"/>
  <c r="BO85" i="2"/>
  <c r="BQ85" i="2" s="1"/>
  <c r="BM85" i="2"/>
  <c r="BL85" i="2"/>
  <c r="BK85" i="2"/>
  <c r="BJ85" i="2"/>
  <c r="BP84" i="2"/>
  <c r="BO84" i="2"/>
  <c r="BM84" i="2"/>
  <c r="BL84" i="2"/>
  <c r="BK84" i="2"/>
  <c r="BJ84" i="2"/>
  <c r="BP83" i="2"/>
  <c r="BO83" i="2"/>
  <c r="BM83" i="2"/>
  <c r="BL83" i="2"/>
  <c r="BK83" i="2"/>
  <c r="BJ83" i="2"/>
  <c r="BP82" i="2"/>
  <c r="BO82" i="2"/>
  <c r="BM82" i="2"/>
  <c r="BL82" i="2"/>
  <c r="BK82" i="2"/>
  <c r="BJ82" i="2"/>
  <c r="BP81" i="2"/>
  <c r="BO81" i="2"/>
  <c r="BM81" i="2"/>
  <c r="BL81" i="2"/>
  <c r="BK81" i="2"/>
  <c r="BJ81" i="2"/>
  <c r="BP80" i="2"/>
  <c r="BO80" i="2"/>
  <c r="BM80" i="2"/>
  <c r="BL80" i="2"/>
  <c r="BK80" i="2"/>
  <c r="BJ80" i="2"/>
  <c r="BP79" i="2"/>
  <c r="BO79" i="2"/>
  <c r="BQ79" i="2" s="1"/>
  <c r="BM79" i="2"/>
  <c r="BL79" i="2"/>
  <c r="BK79" i="2"/>
  <c r="BJ79" i="2"/>
  <c r="BP78" i="2"/>
  <c r="BO78" i="2"/>
  <c r="BM78" i="2"/>
  <c r="BL78" i="2"/>
  <c r="BK78" i="2"/>
  <c r="BJ78" i="2"/>
  <c r="BP77" i="2"/>
  <c r="BO77" i="2"/>
  <c r="BQ77" i="2" s="1"/>
  <c r="BM77" i="2"/>
  <c r="BL77" i="2"/>
  <c r="BK77" i="2"/>
  <c r="BJ77" i="2"/>
  <c r="BP76" i="2"/>
  <c r="BO76" i="2"/>
  <c r="BM76" i="2"/>
  <c r="BL76" i="2"/>
  <c r="BK76" i="2"/>
  <c r="BJ76" i="2"/>
  <c r="BP75" i="2"/>
  <c r="BO75" i="2"/>
  <c r="BQ75" i="2" s="1"/>
  <c r="BM75" i="2"/>
  <c r="BL75" i="2"/>
  <c r="BK75" i="2"/>
  <c r="BJ75" i="2"/>
  <c r="BP74" i="2"/>
  <c r="BO74" i="2"/>
  <c r="BM74" i="2"/>
  <c r="BL74" i="2"/>
  <c r="BK74" i="2"/>
  <c r="BJ74" i="2"/>
  <c r="BP73" i="2"/>
  <c r="BO73" i="2"/>
  <c r="BQ73" i="2" s="1"/>
  <c r="BM73" i="2"/>
  <c r="BL73" i="2"/>
  <c r="BK73" i="2"/>
  <c r="BJ73" i="2"/>
  <c r="BP72" i="2"/>
  <c r="BO72" i="2"/>
  <c r="BM72" i="2"/>
  <c r="BL72" i="2"/>
  <c r="BK72" i="2"/>
  <c r="BJ72" i="2"/>
  <c r="BP71" i="2"/>
  <c r="BO71" i="2"/>
  <c r="BQ71" i="2" s="1"/>
  <c r="BM71" i="2"/>
  <c r="BL71" i="2"/>
  <c r="BK71" i="2"/>
  <c r="BJ71" i="2"/>
  <c r="BP70" i="2"/>
  <c r="BO70" i="2"/>
  <c r="BM70" i="2"/>
  <c r="BL70" i="2"/>
  <c r="BK70" i="2"/>
  <c r="BJ70" i="2"/>
  <c r="BP69" i="2"/>
  <c r="BO69" i="2"/>
  <c r="BQ69" i="2" s="1"/>
  <c r="BM69" i="2"/>
  <c r="BL69" i="2"/>
  <c r="BK69" i="2"/>
  <c r="BJ69" i="2"/>
  <c r="BP68" i="2"/>
  <c r="BO68" i="2"/>
  <c r="BM68" i="2"/>
  <c r="BL68" i="2"/>
  <c r="BK68" i="2"/>
  <c r="BJ68" i="2"/>
  <c r="BP67" i="2"/>
  <c r="BO67" i="2"/>
  <c r="BQ67" i="2" s="1"/>
  <c r="BM67" i="2"/>
  <c r="BL67" i="2"/>
  <c r="BK67" i="2"/>
  <c r="BJ67" i="2"/>
  <c r="BP66" i="2"/>
  <c r="BO66" i="2"/>
  <c r="BM66" i="2"/>
  <c r="BL66" i="2"/>
  <c r="BK66" i="2"/>
  <c r="BJ66" i="2"/>
  <c r="BP65" i="2"/>
  <c r="BO65" i="2"/>
  <c r="BQ65" i="2" s="1"/>
  <c r="BM65" i="2"/>
  <c r="BL65" i="2"/>
  <c r="BK65" i="2"/>
  <c r="BJ65" i="2"/>
  <c r="BP64" i="2"/>
  <c r="BO64" i="2"/>
  <c r="BM64" i="2"/>
  <c r="BL64" i="2"/>
  <c r="BK64" i="2"/>
  <c r="BJ64" i="2"/>
  <c r="BP63" i="2"/>
  <c r="BO63" i="2"/>
  <c r="BQ63" i="2" s="1"/>
  <c r="BM63" i="2"/>
  <c r="BL63" i="2"/>
  <c r="BK63" i="2"/>
  <c r="BJ63" i="2"/>
  <c r="BP62" i="2"/>
  <c r="BO62" i="2"/>
  <c r="BM62" i="2"/>
  <c r="BL62" i="2"/>
  <c r="BK62" i="2"/>
  <c r="BJ62" i="2"/>
  <c r="BP61" i="2"/>
  <c r="BO61" i="2"/>
  <c r="BQ61" i="2" s="1"/>
  <c r="BM61" i="2"/>
  <c r="BL61" i="2"/>
  <c r="BK61" i="2"/>
  <c r="BJ61" i="2"/>
  <c r="BP60" i="2"/>
  <c r="BO60" i="2"/>
  <c r="BM60" i="2"/>
  <c r="BL60" i="2"/>
  <c r="BK60" i="2"/>
  <c r="BJ60" i="2"/>
  <c r="BP59" i="2"/>
  <c r="BO59" i="2"/>
  <c r="BQ59" i="2" s="1"/>
  <c r="BM59" i="2"/>
  <c r="BL59" i="2"/>
  <c r="BK59" i="2"/>
  <c r="BJ59" i="2"/>
  <c r="BP58" i="2"/>
  <c r="BO58" i="2"/>
  <c r="BM58" i="2"/>
  <c r="BL58" i="2"/>
  <c r="BK58" i="2"/>
  <c r="BJ58" i="2"/>
  <c r="BP57" i="2"/>
  <c r="BO57" i="2"/>
  <c r="BQ57" i="2" s="1"/>
  <c r="BM57" i="2"/>
  <c r="BL57" i="2"/>
  <c r="BK57" i="2"/>
  <c r="BJ57" i="2"/>
  <c r="BP56" i="2"/>
  <c r="BO56" i="2"/>
  <c r="BM56" i="2"/>
  <c r="BL56" i="2"/>
  <c r="BK56" i="2"/>
  <c r="BJ56" i="2"/>
  <c r="BP55" i="2"/>
  <c r="BO55" i="2"/>
  <c r="BQ55" i="2" s="1"/>
  <c r="BM55" i="2"/>
  <c r="BL55" i="2"/>
  <c r="BK55" i="2"/>
  <c r="BJ55" i="2"/>
  <c r="BP54" i="2"/>
  <c r="BO54" i="2"/>
  <c r="BM54" i="2"/>
  <c r="BL54" i="2"/>
  <c r="BK54" i="2"/>
  <c r="BJ54" i="2"/>
  <c r="BP53" i="2"/>
  <c r="BO53" i="2"/>
  <c r="BQ53" i="2" s="1"/>
  <c r="BM53" i="2"/>
  <c r="BL53" i="2"/>
  <c r="BK53" i="2"/>
  <c r="BJ53" i="2"/>
  <c r="BP52" i="2"/>
  <c r="BO52" i="2"/>
  <c r="BM52" i="2"/>
  <c r="BL52" i="2"/>
  <c r="BK52" i="2"/>
  <c r="BJ52" i="2"/>
  <c r="BP51" i="2"/>
  <c r="BO51" i="2"/>
  <c r="BQ51" i="2" s="1"/>
  <c r="BM51" i="2"/>
  <c r="BL51" i="2"/>
  <c r="BK51" i="2"/>
  <c r="BJ51" i="2"/>
  <c r="BP50" i="2"/>
  <c r="BO50" i="2"/>
  <c r="BM50" i="2"/>
  <c r="BL50" i="2"/>
  <c r="BK50" i="2"/>
  <c r="BJ50" i="2"/>
  <c r="BP49" i="2"/>
  <c r="BO49" i="2"/>
  <c r="BQ49" i="2" s="1"/>
  <c r="BM49" i="2"/>
  <c r="BL49" i="2"/>
  <c r="BK49" i="2"/>
  <c r="BJ49" i="2"/>
  <c r="BP48" i="2"/>
  <c r="BO48" i="2"/>
  <c r="BM48" i="2"/>
  <c r="BL48" i="2"/>
  <c r="BK48" i="2"/>
  <c r="BJ48" i="2"/>
  <c r="BP47" i="2"/>
  <c r="BO47" i="2"/>
  <c r="BQ47" i="2" s="1"/>
  <c r="BM47" i="2"/>
  <c r="BL47" i="2"/>
  <c r="BK47" i="2"/>
  <c r="BJ47" i="2"/>
  <c r="BP46" i="2"/>
  <c r="BO46" i="2"/>
  <c r="BM46" i="2"/>
  <c r="BL46" i="2"/>
  <c r="BK46" i="2"/>
  <c r="BJ46" i="2"/>
  <c r="BP45" i="2"/>
  <c r="BO45" i="2"/>
  <c r="BQ45" i="2" s="1"/>
  <c r="BM45" i="2"/>
  <c r="BL45" i="2"/>
  <c r="BK45" i="2"/>
  <c r="BJ45" i="2"/>
  <c r="BP44" i="2"/>
  <c r="BO44" i="2"/>
  <c r="BM44" i="2"/>
  <c r="BL44" i="2"/>
  <c r="BK44" i="2"/>
  <c r="BJ44" i="2"/>
  <c r="BP43" i="2"/>
  <c r="BO43" i="2"/>
  <c r="BQ43" i="2" s="1"/>
  <c r="BM43" i="2"/>
  <c r="BL43" i="2"/>
  <c r="BK43" i="2"/>
  <c r="BJ43" i="2"/>
  <c r="BP42" i="2"/>
  <c r="BO42" i="2"/>
  <c r="BM42" i="2"/>
  <c r="BL42" i="2"/>
  <c r="BK42" i="2"/>
  <c r="BJ42" i="2"/>
  <c r="BP41" i="2"/>
  <c r="BO41" i="2"/>
  <c r="BQ41" i="2" s="1"/>
  <c r="BM41" i="2"/>
  <c r="BL41" i="2"/>
  <c r="BK41" i="2"/>
  <c r="BJ41" i="2"/>
  <c r="BP40" i="2"/>
  <c r="BO40" i="2"/>
  <c r="BM40" i="2"/>
  <c r="BL40" i="2"/>
  <c r="BK40" i="2"/>
  <c r="BJ40" i="2"/>
  <c r="BP39" i="2"/>
  <c r="BO39" i="2"/>
  <c r="BQ39" i="2" s="1"/>
  <c r="BM39" i="2"/>
  <c r="BL39" i="2"/>
  <c r="BK39" i="2"/>
  <c r="BJ39" i="2"/>
  <c r="BP38" i="2"/>
  <c r="BO38" i="2"/>
  <c r="BM38" i="2"/>
  <c r="BL38" i="2"/>
  <c r="BK38" i="2"/>
  <c r="BJ38" i="2"/>
  <c r="BP37" i="2"/>
  <c r="BO37" i="2"/>
  <c r="BQ37" i="2" s="1"/>
  <c r="BM37" i="2"/>
  <c r="BL37" i="2"/>
  <c r="BK37" i="2"/>
  <c r="BJ37" i="2"/>
  <c r="BP36" i="2"/>
  <c r="BO36" i="2"/>
  <c r="BM36" i="2"/>
  <c r="BL36" i="2"/>
  <c r="BK36" i="2"/>
  <c r="BJ36" i="2"/>
  <c r="BP35" i="2"/>
  <c r="BO35" i="2"/>
  <c r="BQ35" i="2" s="1"/>
  <c r="BM35" i="2"/>
  <c r="BL35" i="2"/>
  <c r="BK35" i="2"/>
  <c r="BJ35" i="2"/>
  <c r="BP34" i="2"/>
  <c r="BO34" i="2"/>
  <c r="BM34" i="2"/>
  <c r="BL34" i="2"/>
  <c r="BK34" i="2"/>
  <c r="BJ34" i="2"/>
  <c r="BP33" i="2"/>
  <c r="BO33" i="2"/>
  <c r="BQ33" i="2" s="1"/>
  <c r="BM33" i="2"/>
  <c r="BL33" i="2"/>
  <c r="BK33" i="2"/>
  <c r="BJ33" i="2"/>
  <c r="BP32" i="2"/>
  <c r="BO32" i="2"/>
  <c r="BM32" i="2"/>
  <c r="BL32" i="2"/>
  <c r="BK32" i="2"/>
  <c r="BJ32" i="2"/>
  <c r="BP31" i="2"/>
  <c r="BO31" i="2"/>
  <c r="BQ31" i="2" s="1"/>
  <c r="BM31" i="2"/>
  <c r="BL31" i="2"/>
  <c r="BK31" i="2"/>
  <c r="BJ31" i="2"/>
  <c r="BP30" i="2"/>
  <c r="BO30" i="2"/>
  <c r="BM30" i="2"/>
  <c r="BL30" i="2"/>
  <c r="BK30" i="2"/>
  <c r="BJ30" i="2"/>
  <c r="BP29" i="2"/>
  <c r="BO29" i="2"/>
  <c r="BQ29" i="2" s="1"/>
  <c r="BM29" i="2"/>
  <c r="BL29" i="2"/>
  <c r="BK29" i="2"/>
  <c r="BJ29" i="2"/>
  <c r="BP28" i="2"/>
  <c r="BO28" i="2"/>
  <c r="BM28" i="2"/>
  <c r="BL28" i="2"/>
  <c r="BK28" i="2"/>
  <c r="BJ28" i="2"/>
  <c r="BP27" i="2"/>
  <c r="BO27" i="2"/>
  <c r="BQ27" i="2" s="1"/>
  <c r="BM27" i="2"/>
  <c r="BL27" i="2"/>
  <c r="BK27" i="2"/>
  <c r="BJ27" i="2"/>
  <c r="BP26" i="2"/>
  <c r="BO26" i="2"/>
  <c r="BM26" i="2"/>
  <c r="BL26" i="2"/>
  <c r="BK26" i="2"/>
  <c r="BJ26" i="2"/>
  <c r="BP25" i="2"/>
  <c r="BO25" i="2"/>
  <c r="BQ25" i="2" s="1"/>
  <c r="BM25" i="2"/>
  <c r="BL25" i="2"/>
  <c r="BK25" i="2"/>
  <c r="BJ25" i="2"/>
  <c r="BP24" i="2"/>
  <c r="BO24" i="2"/>
  <c r="BM24" i="2"/>
  <c r="BL24" i="2"/>
  <c r="BK24" i="2"/>
  <c r="BJ24" i="2"/>
  <c r="BP23" i="2"/>
  <c r="BO23" i="2"/>
  <c r="BQ23" i="2" s="1"/>
  <c r="BM23" i="2"/>
  <c r="BL23" i="2"/>
  <c r="BK23" i="2"/>
  <c r="BJ23" i="2"/>
  <c r="BP22" i="2"/>
  <c r="BO22" i="2"/>
  <c r="BM22" i="2"/>
  <c r="BL22" i="2"/>
  <c r="BK22" i="2"/>
  <c r="BJ22" i="2"/>
  <c r="BP21" i="2"/>
  <c r="BO21" i="2"/>
  <c r="BQ21" i="2" s="1"/>
  <c r="BM21" i="2"/>
  <c r="BL21" i="2"/>
  <c r="BK21" i="2"/>
  <c r="BJ21" i="2"/>
  <c r="BP20" i="2"/>
  <c r="BO20" i="2"/>
  <c r="BM20" i="2"/>
  <c r="BL20" i="2"/>
  <c r="BK20" i="2"/>
  <c r="BJ20" i="2"/>
  <c r="BP19" i="2"/>
  <c r="BO19" i="2"/>
  <c r="BQ19" i="2" s="1"/>
  <c r="BM19" i="2"/>
  <c r="BL19" i="2"/>
  <c r="BK19" i="2"/>
  <c r="BJ19" i="2"/>
  <c r="BP18" i="2"/>
  <c r="BO18" i="2"/>
  <c r="BM18" i="2"/>
  <c r="BL18" i="2"/>
  <c r="BK18" i="2"/>
  <c r="BJ18" i="2"/>
  <c r="BP17" i="2"/>
  <c r="BO17" i="2"/>
  <c r="BQ17" i="2" s="1"/>
  <c r="BM17" i="2"/>
  <c r="BL17" i="2"/>
  <c r="BK17" i="2"/>
  <c r="BJ17" i="2"/>
  <c r="BP16" i="2"/>
  <c r="BO16" i="2"/>
  <c r="BM16" i="2"/>
  <c r="BL16" i="2"/>
  <c r="BK16" i="2"/>
  <c r="BJ16" i="2"/>
  <c r="BP15" i="2"/>
  <c r="BO15" i="2"/>
  <c r="BQ15" i="2" s="1"/>
  <c r="BM15" i="2"/>
  <c r="BL15" i="2"/>
  <c r="BK15" i="2"/>
  <c r="BJ15" i="2"/>
  <c r="BP14" i="2"/>
  <c r="BO14" i="2"/>
  <c r="BM14" i="2"/>
  <c r="BL14" i="2"/>
  <c r="BK14" i="2"/>
  <c r="BJ14" i="2"/>
  <c r="BP13" i="2"/>
  <c r="BO13" i="2"/>
  <c r="BQ13" i="2" s="1"/>
  <c r="BM13" i="2"/>
  <c r="BL13" i="2"/>
  <c r="BK13" i="2"/>
  <c r="BJ13" i="2"/>
  <c r="BP12" i="2"/>
  <c r="BO12" i="2"/>
  <c r="BM12" i="2"/>
  <c r="BL12" i="2"/>
  <c r="BK12" i="2"/>
  <c r="BJ12" i="2"/>
  <c r="BP11" i="2"/>
  <c r="BO11" i="2"/>
  <c r="BQ11" i="2" s="1"/>
  <c r="BM11" i="2"/>
  <c r="BL11" i="2"/>
  <c r="BK11" i="2"/>
  <c r="BJ11" i="2"/>
  <c r="BP10" i="2"/>
  <c r="BO10" i="2"/>
  <c r="BM10" i="2"/>
  <c r="BL10" i="2"/>
  <c r="BK10" i="2"/>
  <c r="BJ10" i="2"/>
  <c r="BP9" i="2"/>
  <c r="BO9" i="2"/>
  <c r="BQ9" i="2" s="1"/>
  <c r="BM9" i="2"/>
  <c r="BL9" i="2"/>
  <c r="BK9" i="2"/>
  <c r="BJ9" i="2"/>
  <c r="BP8" i="2"/>
  <c r="BO8" i="2"/>
  <c r="BM8" i="2"/>
  <c r="BL8" i="2"/>
  <c r="BK8" i="2"/>
  <c r="BJ8" i="2"/>
  <c r="BP7" i="2"/>
  <c r="BO7" i="2"/>
  <c r="BQ7" i="2" s="1"/>
  <c r="BM7" i="2"/>
  <c r="BL7" i="2"/>
  <c r="BK7" i="2"/>
  <c r="BJ7" i="2"/>
  <c r="BP6" i="2"/>
  <c r="BO6" i="2"/>
  <c r="BM6" i="2"/>
  <c r="BL6" i="2"/>
  <c r="BK6" i="2"/>
  <c r="BJ6" i="2"/>
  <c r="BP5" i="2"/>
  <c r="BO5" i="2"/>
  <c r="BQ5" i="2" s="1"/>
  <c r="BM5" i="2"/>
  <c r="BL5" i="2"/>
  <c r="BK5" i="2"/>
  <c r="BJ5" i="2"/>
  <c r="BP4" i="2"/>
  <c r="BO4" i="2"/>
  <c r="BM4" i="2"/>
  <c r="BL4" i="2"/>
  <c r="BK4" i="2"/>
  <c r="BJ4" i="2"/>
  <c r="BP3" i="2"/>
  <c r="BO3" i="2"/>
  <c r="BQ3" i="2" s="1"/>
  <c r="BM3" i="2"/>
  <c r="BL3" i="2"/>
  <c r="BK3" i="2"/>
  <c r="BJ3" i="2"/>
  <c r="BP2" i="2"/>
  <c r="BO2" i="2"/>
  <c r="BM2" i="2"/>
  <c r="BL2" i="2"/>
  <c r="BK2" i="2"/>
  <c r="BJ2" i="2"/>
  <c r="BN7" i="2" l="1"/>
  <c r="BN13" i="2"/>
  <c r="BN19" i="2"/>
  <c r="BN112" i="2"/>
  <c r="BN114" i="2"/>
  <c r="BN115" i="2"/>
  <c r="BN117" i="2"/>
  <c r="BN119" i="2"/>
  <c r="BN164" i="2"/>
  <c r="J35" i="7"/>
  <c r="L35" i="7"/>
  <c r="BN5" i="2"/>
  <c r="BN11" i="2"/>
  <c r="BN15" i="2"/>
  <c r="BN25" i="2"/>
  <c r="K35" i="7"/>
  <c r="BN9" i="2"/>
  <c r="BN17" i="2"/>
  <c r="BN21" i="2"/>
  <c r="BN23" i="2"/>
  <c r="BQ6" i="2"/>
  <c r="BQ8" i="2"/>
  <c r="BQ10" i="2"/>
  <c r="BQ12" i="2"/>
  <c r="BQ14" i="2"/>
  <c r="BQ16" i="2"/>
  <c r="BQ18" i="2"/>
  <c r="BQ20" i="2"/>
  <c r="BQ22" i="2"/>
  <c r="BQ24" i="2"/>
  <c r="BQ26" i="2"/>
  <c r="BQ28" i="2"/>
  <c r="BQ30" i="2"/>
  <c r="BQ32" i="2"/>
  <c r="BQ34" i="2"/>
  <c r="BQ36" i="2"/>
  <c r="BQ38" i="2"/>
  <c r="BQ40" i="2"/>
  <c r="BQ42" i="2"/>
  <c r="BQ44" i="2"/>
  <c r="BQ46" i="2"/>
  <c r="BQ48" i="2"/>
  <c r="BQ96" i="2"/>
  <c r="BQ110" i="2"/>
  <c r="BQ120" i="2"/>
  <c r="BQ130" i="2"/>
  <c r="BQ132" i="2"/>
  <c r="BQ134" i="2"/>
  <c r="BQ136" i="2"/>
  <c r="BQ138" i="2"/>
  <c r="BQ140" i="2"/>
  <c r="BQ142" i="2"/>
  <c r="BQ144" i="2"/>
  <c r="BQ146" i="2"/>
  <c r="BQ148" i="2"/>
  <c r="BQ150" i="2"/>
  <c r="BQ152" i="2"/>
  <c r="BQ154" i="2"/>
  <c r="BQ156" i="2"/>
  <c r="BQ158" i="2"/>
  <c r="BQ160" i="2"/>
  <c r="BQ164" i="2"/>
  <c r="M24" i="7"/>
  <c r="BN104" i="2"/>
  <c r="BQ163" i="2"/>
  <c r="BQ4" i="2"/>
  <c r="BQ50" i="2"/>
  <c r="BQ52" i="2"/>
  <c r="BQ54" i="2"/>
  <c r="BQ56" i="2"/>
  <c r="BQ58" i="2"/>
  <c r="BQ60" i="2"/>
  <c r="BQ62" i="2"/>
  <c r="BQ64" i="2"/>
  <c r="BQ66" i="2"/>
  <c r="BQ68" i="2"/>
  <c r="BQ70" i="2"/>
  <c r="BQ72" i="2"/>
  <c r="BQ74" i="2"/>
  <c r="BQ76" i="2"/>
  <c r="BN96" i="2"/>
  <c r="BQ98" i="2"/>
  <c r="BN102" i="2"/>
  <c r="BQ102" i="2"/>
  <c r="BQ104" i="2"/>
  <c r="BQ106" i="2"/>
  <c r="BQ112" i="2"/>
  <c r="BQ114" i="2"/>
  <c r="BN130" i="2"/>
  <c r="BQ162" i="2"/>
  <c r="BN80" i="2"/>
  <c r="BN90" i="2"/>
  <c r="BN122" i="2"/>
  <c r="BN126" i="2"/>
  <c r="BN84" i="2"/>
  <c r="BN85" i="2"/>
  <c r="BN87" i="2"/>
  <c r="BN89" i="2"/>
  <c r="BN110" i="2"/>
  <c r="BN124" i="2"/>
  <c r="BN125" i="2"/>
  <c r="BQ125" i="2"/>
  <c r="BQ127" i="2"/>
  <c r="BQ129" i="2"/>
  <c r="BN163" i="2"/>
  <c r="BN28" i="2"/>
  <c r="BN30" i="2"/>
  <c r="BN32" i="2"/>
  <c r="BN34" i="2"/>
  <c r="BN36" i="2"/>
  <c r="BN38" i="2"/>
  <c r="BN40" i="2"/>
  <c r="BN42" i="2"/>
  <c r="BN44" i="2"/>
  <c r="BN46" i="2"/>
  <c r="BN48" i="2"/>
  <c r="BN50" i="2"/>
  <c r="BN52" i="2"/>
  <c r="BN54" i="2"/>
  <c r="BN56" i="2"/>
  <c r="BN58" i="2"/>
  <c r="BN60" i="2"/>
  <c r="BN62" i="2"/>
  <c r="BN64" i="2"/>
  <c r="BN66" i="2"/>
  <c r="BN68" i="2"/>
  <c r="BN70" i="2"/>
  <c r="BN72" i="2"/>
  <c r="BN74" i="2"/>
  <c r="BN76" i="2"/>
  <c r="BN98" i="2"/>
  <c r="BN99" i="2"/>
  <c r="BN101" i="2"/>
  <c r="BN108" i="2"/>
  <c r="BN120" i="2"/>
  <c r="BN132" i="2"/>
  <c r="BN133" i="2"/>
  <c r="BN135" i="2"/>
  <c r="BN137" i="2"/>
  <c r="BN139" i="2"/>
  <c r="BN141" i="2"/>
  <c r="BN143" i="2"/>
  <c r="BN145" i="2"/>
  <c r="BN147" i="2"/>
  <c r="BN149" i="2"/>
  <c r="BN151" i="2"/>
  <c r="BN153" i="2"/>
  <c r="BN155" i="2"/>
  <c r="BN157" i="2"/>
  <c r="BN159" i="2"/>
  <c r="BN161" i="2"/>
  <c r="BN94" i="2"/>
  <c r="BQ94" i="2"/>
  <c r="BN106" i="2"/>
  <c r="BN107" i="2"/>
  <c r="BQ107" i="2"/>
  <c r="BQ109" i="2"/>
  <c r="BQ111" i="2"/>
  <c r="BQ122" i="2"/>
  <c r="BQ124" i="2"/>
  <c r="BN128" i="2"/>
  <c r="BQ128" i="2"/>
  <c r="BN8" i="2"/>
  <c r="BN12" i="2"/>
  <c r="BN14" i="2"/>
  <c r="BN16" i="2"/>
  <c r="BN18" i="2"/>
  <c r="BN20" i="2"/>
  <c r="BN22" i="2"/>
  <c r="BN24" i="2"/>
  <c r="BN26" i="2"/>
  <c r="BN91" i="2"/>
  <c r="BN93" i="2"/>
  <c r="BN109" i="2"/>
  <c r="BN127" i="2"/>
  <c r="BN6" i="2"/>
  <c r="BN10" i="2"/>
  <c r="BN78" i="2"/>
  <c r="BN88" i="2"/>
  <c r="BN100" i="2"/>
  <c r="BN116" i="2"/>
  <c r="BN27" i="2"/>
  <c r="BN29" i="2"/>
  <c r="BN31" i="2"/>
  <c r="BN33" i="2"/>
  <c r="BN35" i="2"/>
  <c r="BN37" i="2"/>
  <c r="BN39" i="2"/>
  <c r="BN41" i="2"/>
  <c r="BN43" i="2"/>
  <c r="BN45" i="2"/>
  <c r="BN47" i="2"/>
  <c r="BN49" i="2"/>
  <c r="BN51" i="2"/>
  <c r="BN53" i="2"/>
  <c r="BN55" i="2"/>
  <c r="BN57" i="2"/>
  <c r="BN59" i="2"/>
  <c r="BN61" i="2"/>
  <c r="BN63" i="2"/>
  <c r="BN65" i="2"/>
  <c r="BN67" i="2"/>
  <c r="BN69" i="2"/>
  <c r="BN71" i="2"/>
  <c r="BN73" i="2"/>
  <c r="BN75" i="2"/>
  <c r="BN77" i="2"/>
  <c r="BN79" i="2"/>
  <c r="BN82" i="2"/>
  <c r="BN92" i="2"/>
  <c r="BN95" i="2"/>
  <c r="BN103" i="2"/>
  <c r="BN111" i="2"/>
  <c r="BN118" i="2"/>
  <c r="BN121" i="2"/>
  <c r="BN129" i="2"/>
  <c r="BN134" i="2"/>
  <c r="BN136" i="2"/>
  <c r="BN138" i="2"/>
  <c r="BN140" i="2"/>
  <c r="BN142" i="2"/>
  <c r="BN144" i="2"/>
  <c r="BN146" i="2"/>
  <c r="BN148" i="2"/>
  <c r="BN150" i="2"/>
  <c r="BN152" i="2"/>
  <c r="BN154" i="2"/>
  <c r="BN156" i="2"/>
  <c r="BN158" i="2"/>
  <c r="BN160" i="2"/>
  <c r="BN162" i="2"/>
  <c r="BN2" i="2"/>
  <c r="BQ2" i="2"/>
  <c r="BN81" i="2"/>
  <c r="BQ81" i="2"/>
  <c r="BN83" i="2"/>
  <c r="BQ83" i="2"/>
  <c r="BN86" i="2"/>
  <c r="BQ90" i="2"/>
  <c r="BQ92" i="2"/>
  <c r="BN97" i="2"/>
  <c r="BQ97" i="2"/>
  <c r="BQ100" i="2"/>
  <c r="BN105" i="2"/>
  <c r="BQ105" i="2"/>
  <c r="BQ108" i="2"/>
  <c r="BN113" i="2"/>
  <c r="BQ113" i="2"/>
  <c r="BQ116" i="2"/>
  <c r="BQ118" i="2"/>
  <c r="BN123" i="2"/>
  <c r="BQ123" i="2"/>
  <c r="BQ126" i="2"/>
  <c r="BN131" i="2"/>
  <c r="BQ131" i="2"/>
  <c r="BN4" i="2"/>
  <c r="BN3" i="2"/>
  <c r="BQ80" i="2"/>
  <c r="BQ84" i="2"/>
  <c r="BQ88" i="2"/>
  <c r="BQ78" i="2"/>
  <c r="BQ82" i="2"/>
  <c r="BQ86" i="2"/>
</calcChain>
</file>

<file path=xl/sharedStrings.xml><?xml version="1.0" encoding="utf-8"?>
<sst xmlns="http://schemas.openxmlformats.org/spreadsheetml/2006/main" count="16216" uniqueCount="587">
  <si>
    <t>ID respondenta</t>
  </si>
  <si>
    <t>UID respondenta</t>
  </si>
  <si>
    <t>Datum vyplnění</t>
  </si>
  <si>
    <t>Délka vyplňování (s)</t>
  </si>
  <si>
    <t>QS parametry</t>
  </si>
  <si>
    <t>Jsem:</t>
  </si>
  <si>
    <t>Kolik je Vám let?</t>
  </si>
  <si>
    <t>Moje nejvyšší dosažené vzdělání je:</t>
  </si>
  <si>
    <t>Vzdělával jsem se či se vzdělávám v oboru (zvolte jednu či více odpovědí): - Filozofie, historie, teologie, tělovýchova, uměnovědy</t>
  </si>
  <si>
    <t>Vzdělával jsem se či se vzdělávám v oboru (zvolte jednu či více odpovědí): - Ekonomie, politologie, právo, psychologie, sociologie</t>
  </si>
  <si>
    <t>Vzdělával jsem se či se vzdělávám v oboru (zvolte jednu či více odpovědí): - Přírodovědeckém</t>
  </si>
  <si>
    <t>Vzdělával jsem se či se vzdělávám v oboru (zvolte jednu či více odpovědí): - Technickém</t>
  </si>
  <si>
    <t>Vzdělával jsem se či se vzdělávám v oboru (zvolte jednu či více odpovědí): - Zemědělském</t>
  </si>
  <si>
    <t>Vzdělával jsem se či se vzdělávám v oboru (zvolte jednu či více odpovědí): - Umění</t>
  </si>
  <si>
    <t>Vzdělával jsem se či se vzdělávám v oboru (zvolte jednu či více odpovědí): - Vojenství a policie</t>
  </si>
  <si>
    <t>Vzdělával jsem se či se vzdělávám v oboru (zvolte jednu či více odpovědí): - V žádném z výše uvedených</t>
  </si>
  <si>
    <t>Domníváte se, že jste:</t>
  </si>
  <si>
    <t>Jste (zvolte jednu či více odpovědí): - Student</t>
  </si>
  <si>
    <t>Jste (zvolte jednu či více odpovědí): - Podnikatel/zaměstnanec</t>
  </si>
  <si>
    <t>Jste (zvolte jednu či více odpovědí): - Na mateřské dovolené</t>
  </si>
  <si>
    <t>Jste (zvolte jednu či více odpovědí): - Nezaměstnaný</t>
  </si>
  <si>
    <t>Jste (zvolte jednu či více odpovědí): - Důchodce</t>
  </si>
  <si>
    <t>Na jaké pozici pracujete (vyberte jednu či více odpovědí)? - Zákonodárci a řídící pracovníci</t>
  </si>
  <si>
    <t>Na jaké pozici pracujete (vyberte jednu či více odpovědí)? - Specialisté, vědečtí a odborní duševní pracovníci</t>
  </si>
  <si>
    <t>Na jaké pozici pracujete (vyberte jednu či více odpovědí)? - Techničtí a odborní pracovníci</t>
  </si>
  <si>
    <t>Na jaké pozici pracujete (vyberte jednu či více odpovědí)? - Úředníci</t>
  </si>
  <si>
    <t>Na jaké pozici pracujete (vyberte jednu či více odpovědí)? - Pracovníci ve službách a prodeji</t>
  </si>
  <si>
    <t>Na jaké pozici pracujete (vyberte jednu či více odpovědí)? - Kvalifikovaní pracovníci v zemědělství, lesnictví a rybářství</t>
  </si>
  <si>
    <t>Na jaké pozici pracujete (vyberte jednu či více odpovědí)? - Řemeslníci a opraváři</t>
  </si>
  <si>
    <t>Na jaké pozici pracujete (vyberte jednu či více odpovědí)? - Obsluha strojů a zařízení, montéři</t>
  </si>
  <si>
    <t>Na jaké pozici pracujete (vyberte jednu či více odpovědí)? - Pomocní a nekvalifikovaní pracovníci</t>
  </si>
  <si>
    <t>Na jaké pozici pracujete (vyberte jednu či více odpovědí)? - Zaměstnanci v ozbrojených silách</t>
  </si>
  <si>
    <t>Na jaké pozici pracujete (vyberte jednu či více odpovědí)? - Na žádné</t>
  </si>
  <si>
    <t>Zajímáte se o statistiku:</t>
  </si>
  <si>
    <t>Statistiku používám:</t>
  </si>
  <si>
    <t>Statistiku používám pro (zvolte jednu čí více odpovědí): - Výzkum</t>
  </si>
  <si>
    <t>Statistiku používám pro (zvolte jednu čí více odpovědí): - Tabulkové a grafické přehledy</t>
  </si>
  <si>
    <t>Statistiku používám pro (zvolte jednu čí více odpovědí): - Statistiku nepoužívám</t>
  </si>
  <si>
    <t>Statistiku nejčastěji používám:</t>
  </si>
  <si>
    <t>Domníváte se, že dokážete odhadnout zneužití statistiky:</t>
  </si>
  <si>
    <t>Jakou informaci lze získat pomocí lineární regrese (vyberte jednu či více možností)? - Funkční závislost mezi dvěma jevy</t>
  </si>
  <si>
    <t>Jakou informaci lze získat pomocí lineární regrese (vyberte jednu či více možností)? - Funkční závislost mezi více než dvěma jevy</t>
  </si>
  <si>
    <t>Jakou informaci lze získat pomocí lineární regrese (vyberte jednu či více možností)? - Sílu závislosti mezi více než dvěma jevy</t>
  </si>
  <si>
    <t>Jakou informaci lze získat pomocí lineární regrese (vyberte jednu či více možností)? - Významnost závislosti</t>
  </si>
  <si>
    <t>Jakou informaci lze získat pomocí lineární regrese (vyberte jednu či více možností)? - Nevím</t>
  </si>
  <si>
    <t>Z následujícího grafu lze vyčíst:</t>
  </si>
  <si>
    <t>Rozptyl je vyjádřen (vyberte jednu či více možností): - V procentech</t>
  </si>
  <si>
    <t>Rozptyl je vyjádřen (vyberte jednu či více možností): - Bezrozměrným číslem</t>
  </si>
  <si>
    <t>Rozptyl je vyjádřen (vyberte jednu či více možností): - V jednotkách zkoumaného jevu</t>
  </si>
  <si>
    <t>Rozptyl je vyjádřen (vyberte jednu či více možností): - V jednotkách zkoumaného jevu umocněných na druhou</t>
  </si>
  <si>
    <t>Mezi míry koncentrace nepatří (vyberte jednu či více možností): - Šikmost</t>
  </si>
  <si>
    <t>Mezi míry koncentrace nepatří (vyberte jednu či více možností): - Špičatost</t>
  </si>
  <si>
    <t>Mezi míry koncentrace nepatří (vyberte jednu či více možností): - Směrodatná odchylka</t>
  </si>
  <si>
    <t>Pro jakou číselnou řadu je vhodné použít aritmetický průměr (vyberte jednu nebo více možností): - 1,2,3,4,5</t>
  </si>
  <si>
    <t>Pro jakou číselnou řadu je vhodné použít aritmetický průměr (vyberte jednu nebo více možností): - 10,20,30,40,800</t>
  </si>
  <si>
    <t>Pro jakou číselnou řadu je vhodné použít aritmetický průměr (vyberte jednu nebo více možností): - 5,200,300,400,500</t>
  </si>
  <si>
    <t>Pro jakou číselnou řadu je vhodné použít aritmetický průměr (vyberte jednu nebo více možností): - 1000,2000,3000,3500,3600,4000</t>
  </si>
  <si>
    <t>Z následujícího grafu je možné vyčíst:</t>
  </si>
  <si>
    <t>Zajímáte se o důvěryhodnost médií:</t>
  </si>
  <si>
    <t>V jakém masmédiu se podle Vašeho názoru nejčastěji vyskytují dezinformace?</t>
  </si>
  <si>
    <t>Masmédia nejčastěji používám pro získání informací o:</t>
  </si>
  <si>
    <t>2019-02-03 09:30:53</t>
  </si>
  <si>
    <t/>
  </si>
  <si>
    <t>Muž</t>
  </si>
  <si>
    <t>Vysokoškolské vzdělání</t>
  </si>
  <si>
    <t>Ekonomie, politologie, právo, psychologie, sociologie</t>
  </si>
  <si>
    <t>Flegmatik (člověk klidný a pomalý, přemýšlivý a často uzavřený do sebe)</t>
  </si>
  <si>
    <t>Student</t>
  </si>
  <si>
    <t>Podnikatel/zaměstnanec</t>
  </si>
  <si>
    <t>Zákonodárci a řídící pracovníci</t>
  </si>
  <si>
    <t>Občas</t>
  </si>
  <si>
    <t>Párkrát do roka</t>
  </si>
  <si>
    <t>Výzkum</t>
  </si>
  <si>
    <t>Tabulkové a grafické přehledy</t>
  </si>
  <si>
    <t>Ve škole</t>
  </si>
  <si>
    <t>Nedovedu posoudit</t>
  </si>
  <si>
    <t>Funkční závislost mezi dvěma jevy</t>
  </si>
  <si>
    <t>Počet vražd měl klesající tendenci</t>
  </si>
  <si>
    <t>Bezrozměrným číslem</t>
  </si>
  <si>
    <t>Směrodatná odchylka</t>
  </si>
  <si>
    <t>1,2,3,4,5</t>
  </si>
  <si>
    <t>1000,2000,3000,3500,3600,4000</t>
  </si>
  <si>
    <t>Mezi roční spotřebou sýra na obyvatele a počtem udělených titulů z matematiky není žádná korelace</t>
  </si>
  <si>
    <t>Na internetu</t>
  </si>
  <si>
    <t>Technologiích</t>
  </si>
  <si>
    <t>2019-02-03 09:38:13</t>
  </si>
  <si>
    <t>Žena</t>
  </si>
  <si>
    <t>Melancholik (člověk citlivý, introvertní, trudomyslný, zádumčivý)</t>
  </si>
  <si>
    <t>Pracovníci ve službách a prodeji</t>
  </si>
  <si>
    <t>Funkční závislost mezi více než dvěma jevy</t>
  </si>
  <si>
    <t>Šikmost</t>
  </si>
  <si>
    <t>Špičatost</t>
  </si>
  <si>
    <t>10,20,30,40,800</t>
  </si>
  <si>
    <t>5,200,300,400,500</t>
  </si>
  <si>
    <t>Mezi roční spotřebou sýra na obyvatele a počtem udělených titulů z matematiky je zdánlivá korelace</t>
  </si>
  <si>
    <t>Z jiného oboru</t>
  </si>
  <si>
    <t>2019-02-03 09:48:47</t>
  </si>
  <si>
    <t>Na žádné</t>
  </si>
  <si>
    <t>Ne</t>
  </si>
  <si>
    <t>Statistiku nepoužívám</t>
  </si>
  <si>
    <t>Počet vražd měl rostoucí tendenci</t>
  </si>
  <si>
    <t>V jednotkách zkoumaného jevu</t>
  </si>
  <si>
    <t>Sportu</t>
  </si>
  <si>
    <t>2019-02-03 10:16:48</t>
  </si>
  <si>
    <t>Sangvinik (člověk energický, optimistický, emočně stabilní)</t>
  </si>
  <si>
    <t>Párkrát do týdne či do měsíce</t>
  </si>
  <si>
    <t>Jinde</t>
  </si>
  <si>
    <t>Spíše ano</t>
  </si>
  <si>
    <t>Významnost závislosti</t>
  </si>
  <si>
    <t>V procentech</t>
  </si>
  <si>
    <t>2019-02-03 10:25:35</t>
  </si>
  <si>
    <t>fbclid=IwAR0HQV7wdhTHarxcmpkWYQkvBly-UZHIANAy8INj1nDMOcYbXEKyIpk4-3I</t>
  </si>
  <si>
    <t>V práci</t>
  </si>
  <si>
    <t>Ano</t>
  </si>
  <si>
    <t>Životním stylu</t>
  </si>
  <si>
    <t>2019-02-03 11:35:36</t>
  </si>
  <si>
    <t>Střední vzdělání</t>
  </si>
  <si>
    <t>V žádném z výše uvedených</t>
  </si>
  <si>
    <t>Cholerik (člověk vznětlivý a výbušný)</t>
  </si>
  <si>
    <t>Na mateřské dovolené</t>
  </si>
  <si>
    <t>2019-02-03 11:39:46</t>
  </si>
  <si>
    <t>Technickém</t>
  </si>
  <si>
    <t>Nezaměstnaný</t>
  </si>
  <si>
    <t>Spíše ne</t>
  </si>
  <si>
    <t>2019-02-03 11:41:52</t>
  </si>
  <si>
    <t>Dvacet</t>
  </si>
  <si>
    <t>V jednotkách zkoumaného jevu umocněných na druhou</t>
  </si>
  <si>
    <t>2019-02-03 12:04:21</t>
  </si>
  <si>
    <t>Tricetjedna</t>
  </si>
  <si>
    <t>2019-02-03 13:00:41</t>
  </si>
  <si>
    <t>2019-02-03 14:52:17</t>
  </si>
  <si>
    <t>fbclid=IwAR31miyUfNiOb1WT2nkOjrjPoS4lQjUJVdyf7hlXYoCx_t9KeCUMKc55zfs</t>
  </si>
  <si>
    <t>Techničtí a odborní pracovníci</t>
  </si>
  <si>
    <t>2019-02-03 16:00:38</t>
  </si>
  <si>
    <t>fbclid=IwAR204xomeeIeHSD3Rgjb_cXT8EejXacOnqnfeRLvJVjk5hRpFdyFFVn9pLo</t>
  </si>
  <si>
    <t>2019-02-03 16:05:27</t>
  </si>
  <si>
    <t>Vyšší odborné vzdělání</t>
  </si>
  <si>
    <t>Úředníci</t>
  </si>
  <si>
    <t>Televizi</t>
  </si>
  <si>
    <t>Počasí</t>
  </si>
  <si>
    <t>2019-02-03 16:09:37</t>
  </si>
  <si>
    <t>fbclid=IwAR2s7P0oC6X-PQOH79rAvHfVjImEFKVH4lusaG3Hr_CV51_KSvW1mjBKNtY</t>
  </si>
  <si>
    <t>Vojenství a policie</t>
  </si>
  <si>
    <t>2019-02-03 16:11:49</t>
  </si>
  <si>
    <t>Filozofie, historie, teologie, tělovýchova, uměnovědy</t>
  </si>
  <si>
    <t>Sílu závislosti mezi více než dvěma jevy</t>
  </si>
  <si>
    <t>Politice</t>
  </si>
  <si>
    <t>2019-02-03 16:14:20</t>
  </si>
  <si>
    <t>2019-02-03 16:15:37</t>
  </si>
  <si>
    <t>Základní vzdělání</t>
  </si>
  <si>
    <t>2019-02-03 16:18:50</t>
  </si>
  <si>
    <t>Zaměstnanci v ozbrojených silách</t>
  </si>
  <si>
    <t>Mezi roční spotřebou sýra na obyvatele a počtem udělených titulů z matematiky existuje silná korelace</t>
  </si>
  <si>
    <t>2019-02-03 16:22:05</t>
  </si>
  <si>
    <t>2019-02-03 16:38:46</t>
  </si>
  <si>
    <t>2019-02-03 16:42:42</t>
  </si>
  <si>
    <t>Rozhlase</t>
  </si>
  <si>
    <t>2019-02-03 16:47:01</t>
  </si>
  <si>
    <t>2019-02-03 16:54:08</t>
  </si>
  <si>
    <t>ref=rss</t>
  </si>
  <si>
    <t>Specialisté, vědečtí a odborní duševní pracovníci</t>
  </si>
  <si>
    <t>2019-02-03 17:02:54</t>
  </si>
  <si>
    <t>Kultuře</t>
  </si>
  <si>
    <t>2019-02-03 17:20:42</t>
  </si>
  <si>
    <t>2019-02-03 17:35:17</t>
  </si>
  <si>
    <t>tricetdevet</t>
  </si>
  <si>
    <t>Přírodovědeckém</t>
  </si>
  <si>
    <t>Umění</t>
  </si>
  <si>
    <t>2019-02-03 17:43:32</t>
  </si>
  <si>
    <t>Mezi roční spotřebou sýra na obyvatele a počtem udělených titulů z matematiky existuje slabá korelace</t>
  </si>
  <si>
    <t>2019-02-03 17:44:29</t>
  </si>
  <si>
    <t>2019-02-03 18:01:25</t>
  </si>
  <si>
    <t>2019-02-03 18:03:58</t>
  </si>
  <si>
    <t>2019-02-03 18:35:11</t>
  </si>
  <si>
    <t>2019-02-03 18:45:13</t>
  </si>
  <si>
    <t>Tricet osm</t>
  </si>
  <si>
    <t>2019-02-03 19:02:13</t>
  </si>
  <si>
    <t>2019-02-03 19:07:21</t>
  </si>
  <si>
    <t>2019-02-03 19:42:13</t>
  </si>
  <si>
    <t>2019-02-03 19:48:40</t>
  </si>
  <si>
    <t>2019-02-03 19:48:49</t>
  </si>
  <si>
    <t>2019-02-03 20:23:53</t>
  </si>
  <si>
    <t>2019-02-03 20:39:55</t>
  </si>
  <si>
    <t>2019-02-03 21:37:00</t>
  </si>
  <si>
    <t>2019-02-03 23:25:47</t>
  </si>
  <si>
    <t>2019-02-04 09:50:19</t>
  </si>
  <si>
    <t>2019-02-04 10:24:00</t>
  </si>
  <si>
    <t>Obsluha strojů a zařízení, montéři</t>
  </si>
  <si>
    <t>Počet vražd měl konstantní tendenci</t>
  </si>
  <si>
    <t>2019-02-04 11:41:18</t>
  </si>
  <si>
    <t>fbclid=IwAR0uf-qsoOcGLZjrrwojGUeNQ-LZqBFKi1HY-cBG0-a5bnnW93XqMO2fWUc</t>
  </si>
  <si>
    <t>2019-02-04 12:34:51</t>
  </si>
  <si>
    <t>2019-02-04 13:43:28</t>
  </si>
  <si>
    <t>2019-02-04 15:30:23</t>
  </si>
  <si>
    <t>2019-02-04 21:51:02</t>
  </si>
  <si>
    <t>2019-02-04 23:12:16</t>
  </si>
  <si>
    <t>Denně</t>
  </si>
  <si>
    <t>2019-02-05 07:28:06</t>
  </si>
  <si>
    <t>fbclid=IwAR0Mj3rA97_9bJt6nq-P9YxZba3WCnJA2LOUCmmbW-N4nbaJVI3p5Kg3Sx0</t>
  </si>
  <si>
    <t>2019-02-05 07:48:16</t>
  </si>
  <si>
    <t>2019-02-05 11:26:56</t>
  </si>
  <si>
    <t>2019-02-05 14:19:39</t>
  </si>
  <si>
    <t>fbclid=IwAR0ktoQtrHHvcT0dtAhIxRImRKGjZjJblI9a1Zc_4kflV1gD6voDsRvYEBI</t>
  </si>
  <si>
    <t>Zemědělském</t>
  </si>
  <si>
    <t>2019-02-05 15:25:40</t>
  </si>
  <si>
    <t>Nevím</t>
  </si>
  <si>
    <t>2019-02-05 16:30:14</t>
  </si>
  <si>
    <t>2019-02-05 17:20:19</t>
  </si>
  <si>
    <t>2019-02-05 17:33:37</t>
  </si>
  <si>
    <t>2019-02-05 20:50:38</t>
  </si>
  <si>
    <t>2019-02-05 20:52:03</t>
  </si>
  <si>
    <t>fbclid=IwAR3nESH8O7vYqJQuP--uN49D1Z0TIIlS53qh6YVnTeFq3B0p_tyRkPE8mws</t>
  </si>
  <si>
    <t>2019-02-05 20:53:15</t>
  </si>
  <si>
    <t>2019-02-05 20:58:22</t>
  </si>
  <si>
    <t>2019-02-05 21:01:27</t>
  </si>
  <si>
    <t>fbclid=IwAR1jnVBMQUvzYDooLFEDiDyGC_kX1Oi-pmnhEthTjhY9lR7SRMaDE1c9nAs</t>
  </si>
  <si>
    <t>2019-02-05 21:09:23</t>
  </si>
  <si>
    <t>fbclid=IwAR1QuAZcQQ95QW7QOlA5mQYMQKtxHNZF204mDBSjKjTTwujwiOGAnCVKTXo</t>
  </si>
  <si>
    <t>2019-02-05 21:37:10</t>
  </si>
  <si>
    <t>fbclid=IwAR01N_LR7QLuccwUBp5WrACUGxOTkltSfpHy3ynaqW8pp9TTvqygITJMaq0</t>
  </si>
  <si>
    <t>2019-02-05 22:19:34</t>
  </si>
  <si>
    <t>fbclid=IwAR0GPVCHPcIMxBlIvTF5nny4e4ZP6RRkzQQvshKRuuQBfRw6WXuT9QIFULw</t>
  </si>
  <si>
    <t>2019-02-05 22:43:49</t>
  </si>
  <si>
    <t>fbclid=IwAR11XVa2YPz_0N5tOrChjDQh35uygRrupVaKGeyylQjlDEh6Zbh5SfkRtYY</t>
  </si>
  <si>
    <t>2019-02-06 05:01:37</t>
  </si>
  <si>
    <t>2019-02-06 05:52:36</t>
  </si>
  <si>
    <t>Kvalifikovaní pracovníci v zemědělství, lesnictví a rybářství</t>
  </si>
  <si>
    <t>2019-02-06 17:59:55</t>
  </si>
  <si>
    <t>fbclid=IwAR2d2GkehFCq21ha4D4Hc1RLb4D6Ae0VQfl6FY1Sx0EQi_-SOlr6I464jSg</t>
  </si>
  <si>
    <t>2019-02-06 18:46:50</t>
  </si>
  <si>
    <t>2019-02-06 21:58:00</t>
  </si>
  <si>
    <t>fbclid=IwAR1ehTA0QNx2DSjIGMVC_Oz1SP4DFlaCNoVkLjTgz8w-nMoepm75bkp5U-I</t>
  </si>
  <si>
    <t>Novinách</t>
  </si>
  <si>
    <t>2019-02-07 06:44:04</t>
  </si>
  <si>
    <t>fbclid=IwAR39m-vmgh16zD6WmUp0NfOlwQpFjZZMaOjaw16an-XIvuQbxMtNThHW1MA</t>
  </si>
  <si>
    <t>2019-02-07 09:53:22</t>
  </si>
  <si>
    <t>fbclid=IwAR3XWIkd-_-vTq0FWdgGJhsaCsZC1YD4I2nN36MzUXTAKtVYGMJnKj9YrKw</t>
  </si>
  <si>
    <t>2019-02-07 12:57:15</t>
  </si>
  <si>
    <t>fbclid=IwAR1SHJXPuQTLpBFy2UsNzdKHnm52zlGzPWnPOM7zNjA2JHHawq6SKbXYA8Q</t>
  </si>
  <si>
    <t>2019-02-07 20:59:20</t>
  </si>
  <si>
    <t>2019-02-08 12:01:58</t>
  </si>
  <si>
    <t>2019-02-08 13:43:30</t>
  </si>
  <si>
    <t>2019-02-08 13:59:34</t>
  </si>
  <si>
    <t>fbclid=IwAR3PfIho6Gtv1TqnG7mkxWfU1LZWefd6qCwVoZPrznm8TBm5LDBBY1jNiNw</t>
  </si>
  <si>
    <t>2019-02-08 14:00:04</t>
  </si>
  <si>
    <t>20-30</t>
  </si>
  <si>
    <t>2019-02-08 18:53:25</t>
  </si>
  <si>
    <t>fbclid=IwAR3a-WRnjksnwEu_tlL2EnnK-qLZnPrIcVZnmZBCRbGont5alo5VrDrtrSM</t>
  </si>
  <si>
    <t>Pomocní a nekvalifikovaní pracovníci</t>
  </si>
  <si>
    <t>2019-02-08 22:11:39</t>
  </si>
  <si>
    <t>2019-02-08 23:41:43</t>
  </si>
  <si>
    <t>fbclid=IwAR11NSmBpZKYuxvnXbw0331LIQh0ERrROoZYf_vMild1lalMQvyGX87Nb-s</t>
  </si>
  <si>
    <t>Řemeslníci a opraváři</t>
  </si>
  <si>
    <t>2019-02-09 09:59:13</t>
  </si>
  <si>
    <t>2019-02-09 10:25:32</t>
  </si>
  <si>
    <t>2019-02-09 18:09:28</t>
  </si>
  <si>
    <t>ref=promox</t>
  </si>
  <si>
    <t>2019-02-09 19:26:36</t>
  </si>
  <si>
    <t>2019-02-09 19:31:10</t>
  </si>
  <si>
    <t>2019-02-09 19:35:33</t>
  </si>
  <si>
    <t>2019-02-09 19:35:49</t>
  </si>
  <si>
    <t>fbclid=IwAR3bC3iPFmfqwqF99TnwD6mNHlx3yUJAuRwS0987xF0JgfUQ5on2_vGx90k</t>
  </si>
  <si>
    <t>2019-02-09 19:47:03</t>
  </si>
  <si>
    <t>fbclid=IwAR2p2VbMWZXkj3AhQlsRsDt_TdLAkm_6wFlEkMycT9koVokSr_oaROgWXy0</t>
  </si>
  <si>
    <t>2019-02-09 19:47:58</t>
  </si>
  <si>
    <t>fbclid=IwAR3u6R0-4RwS24cA1dP67hCL-o3KWijSbwVRSdb8XXiNFAo5sR4xkvdmVNc</t>
  </si>
  <si>
    <t>2019-02-09 20:00:53</t>
  </si>
  <si>
    <t>2019-02-09 20:16:39</t>
  </si>
  <si>
    <t>fbclid=IwAR1B4uUYiItv1AYp_8_LzWwTZAZ-LRvrOWWzf3PtjKSgodPWRe2unGiMNaA</t>
  </si>
  <si>
    <t>2019-02-09 20:28:07</t>
  </si>
  <si>
    <t>fbclid=IwAR3ORw5y0GTAsQRpBdslErNN7e0EV0sJaNzvJ-jlN_WKY3faNsQmMC8h_lo</t>
  </si>
  <si>
    <t>2019-02-09 20:42:06</t>
  </si>
  <si>
    <t>fbclid=IwAR3NzP9zmBKf4cGSUKW-QlF6X1MtPBO-xpYtQ_WKeYrg8Hgw6VIkkJogKZw</t>
  </si>
  <si>
    <t>2019-02-09 20:54:24</t>
  </si>
  <si>
    <t>fbclid=IwAR0d-fOEORChCGTugSRWNEHB3YU2AFVz9p_jxQVMI_bJZRbGBOwkm45SugQ</t>
  </si>
  <si>
    <t>2019-02-09 21:12:05</t>
  </si>
  <si>
    <t>fbclid=IwAR1LInwZEUTfDW-iCSXE-f5Iuqjle4ehDgX_uIeuAuOqmXnGUAobxVqL49o</t>
  </si>
  <si>
    <t>2019-02-09 21:14:20</t>
  </si>
  <si>
    <t>fbclid=IwAR1kgplzTvZcLInFsL1TWiYx6JxHPZN7nvM3TZ3sYms-HY01yEzLL-r66nI</t>
  </si>
  <si>
    <t>2019-02-09 21:18:22</t>
  </si>
  <si>
    <t>2019-02-09 21:35:58</t>
  </si>
  <si>
    <t>fbclid=IwAR37TPDpfOdYtoDRl6d6k7DL8wzVDtV0ZvFCbpyKJPbia6TH9RWHJ0U18pc</t>
  </si>
  <si>
    <t>2019-02-09 21:42:55</t>
  </si>
  <si>
    <t>fbclid=IwAR3h0GkRzRc3TKmO32fYH-W7dFoJbhGFr-hKwQjlrncgwskbbevOfByLGRA</t>
  </si>
  <si>
    <t>2019-02-09 21:43:52</t>
  </si>
  <si>
    <t>2019-02-09 21:53:18</t>
  </si>
  <si>
    <t>2019-02-09 22:40:51</t>
  </si>
  <si>
    <t>2019-02-10 02:21:11</t>
  </si>
  <si>
    <t>2019-02-10 07:12:34</t>
  </si>
  <si>
    <t>2019-02-10 10:11:56</t>
  </si>
  <si>
    <t>fbclid=IwAR1R-uv5TnGZ05Qoe-9H3zNW5cIOcL5BwVhzxNvtOD3u5KPxJUutk_1I7jo</t>
  </si>
  <si>
    <t>22 let</t>
  </si>
  <si>
    <t>2019-02-10 10:56:22</t>
  </si>
  <si>
    <t>2019-02-10 11:48:41</t>
  </si>
  <si>
    <t>fbclid=IwAR1yH59GrRvM83KsuxzNHFWtPSKy_MmEdhU6AKgXqJWp3Zsxgyaw4Px8A20</t>
  </si>
  <si>
    <t>2019-02-10 14:22:09</t>
  </si>
  <si>
    <t>2019-02-10 15:08:46</t>
  </si>
  <si>
    <t>2019-02-10 15:17:36</t>
  </si>
  <si>
    <t>2019-02-10 16:09:01</t>
  </si>
  <si>
    <t>2019-02-10 17:02:02</t>
  </si>
  <si>
    <t>fbclid=IwAR28NG2PkAjZ-v6gNQB_IDnxqkSgr5jo1ForuGYHHIQBuO5hiv9tw6jPxhc</t>
  </si>
  <si>
    <t>2019-02-10 17:12:44</t>
  </si>
  <si>
    <t>2019-02-10 17:36:32</t>
  </si>
  <si>
    <t>fbclid=IwAR0AI2notiARjop4B4dA914pzOxTTSLID73FgaC6lCqICvcEBdRqXmb4p6g</t>
  </si>
  <si>
    <t>2019-02-10 17:52:28</t>
  </si>
  <si>
    <t>2019-02-10 18:16:00</t>
  </si>
  <si>
    <t>2019-02-10 19:02:54</t>
  </si>
  <si>
    <t>2019-02-10 20:51:35</t>
  </si>
  <si>
    <t>2019-02-10 21:54:59</t>
  </si>
  <si>
    <t>2019-02-10 22:10:15</t>
  </si>
  <si>
    <t>2019-02-11 07:12:26</t>
  </si>
  <si>
    <t>2019-02-11 12:55:09</t>
  </si>
  <si>
    <t>2019-02-11 16:10:44</t>
  </si>
  <si>
    <t>fbclid=IwAR2W3fidSgxDF-FRbcXfkAyGVI4P9Br_yYP-NvfsYlgVnfzCp5SxFC2dDsU</t>
  </si>
  <si>
    <t>2019-02-11 16:21:00</t>
  </si>
  <si>
    <t>fbclid=IwAR3m3dQ2yvUtH01B4o731nZkZRwkm1Ln1ERgg64s7_HQ1Wp_MdWCjn7i7tE</t>
  </si>
  <si>
    <t>2019-02-11 17:32:40</t>
  </si>
  <si>
    <t>2019-02-11 20:06:55</t>
  </si>
  <si>
    <t>fbclid=IwAR1qK8wrn6UZq6yeiqzT-2lstgD1inZbtilSejHxPquPqZhnBWuL73BJ94U</t>
  </si>
  <si>
    <t>2019-02-12 06:05:06</t>
  </si>
  <si>
    <t>2019-02-12 09:35:31</t>
  </si>
  <si>
    <t>2019-02-12 10:53:43</t>
  </si>
  <si>
    <t>2019-02-12 16:31:14</t>
  </si>
  <si>
    <t>ref=promoverejnyano</t>
  </si>
  <si>
    <t>2019-02-12 16:54:43</t>
  </si>
  <si>
    <t>Důchodce</t>
  </si>
  <si>
    <t>2019-02-12 17:41:10</t>
  </si>
  <si>
    <t>2019-02-12 17:43:52</t>
  </si>
  <si>
    <t>2019-02-12 22:37:15</t>
  </si>
  <si>
    <t>2019-02-12 23:01:20</t>
  </si>
  <si>
    <t>2019-02-13 00:29:24</t>
  </si>
  <si>
    <t>fbclid=IwAR3SicJddE0FvUS_O2M4lKr0QfNNZxhsiTshfO-ytO3ke3A3UaSnnQ0Z-as</t>
  </si>
  <si>
    <t>2019-02-14 00:00:50</t>
  </si>
  <si>
    <t>2019-02-14 00:45:50</t>
  </si>
  <si>
    <t>fbclid=IwAR1Sowe4MnZs7KE-0HEWyfzWSZvt-UGLvmcPnEMZP_ryzJkLFkXtC0yMXTs</t>
  </si>
  <si>
    <t>2019-02-14 00:50:09</t>
  </si>
  <si>
    <t>fbclid=IwAR2Z7TbgZwB0VTm7tVwKlIvpIh4IbtBpJTwbKTPS_W3EZOg_394KWkZK-Bg</t>
  </si>
  <si>
    <t>2019-02-14 10:43:26</t>
  </si>
  <si>
    <t>fbclid=IwAR0uqNORHWxYnzGGi7ib8Ogta-nupk8iDi02O2Mxqx15Eu8JGMGH-aJszMc</t>
  </si>
  <si>
    <t>2019-02-14 17:23:28</t>
  </si>
  <si>
    <t>2019-02-14 20:20:20</t>
  </si>
  <si>
    <t>fbclid=IwAR3aiLlhH2yAlKPhO39XZiQ3UZq36yeJ9XDA-aYRlh3CszinX6Je32MHIp8</t>
  </si>
  <si>
    <t>2019-02-14 22:39:18</t>
  </si>
  <si>
    <t>2019-02-16 07:34:48</t>
  </si>
  <si>
    <t>2019-02-16 11:24:10</t>
  </si>
  <si>
    <t>2019-02-16 14:15:28</t>
  </si>
  <si>
    <t>2019-02-16 14:48:36</t>
  </si>
  <si>
    <t>fbclid=IwAR0KIpSr92eE4BQsVZ1m8TnwpYtHlT3fYcBjQzEBAMaHY17illrJ4P0S49E</t>
  </si>
  <si>
    <t>2019-02-16 16:15:55</t>
  </si>
  <si>
    <t>fbclid=IwAR1TepnggDl7LqLk1h7X5Prc1cN7XG9Jly2U5KaZnB5Vn3fypg_cyLz0XUM</t>
  </si>
  <si>
    <t>2019-02-17 07:57:12</t>
  </si>
  <si>
    <t>fbclid=IwAR33nFV8H0BsW3s38-MZKsbcSaPuZELmD-FiP1q4l04UxjZ54cTfakLr4PQ</t>
  </si>
  <si>
    <t>2019-02-17 10:37:39</t>
  </si>
  <si>
    <t>2019-02-17 17:40:47</t>
  </si>
  <si>
    <t>fbclid=IwAR2Ukcum85tS6VgTVLOFLXWWrc65FRW8SEuMTJlpOrI3P493oP3Hrxup9zw</t>
  </si>
  <si>
    <t>2019-02-17 18:08:41</t>
  </si>
  <si>
    <t>fbclid=IwAR2UgOqepO0tBaX9Ud4z6VXfu5-5B0iJ-_NkZKqk62TyoT-5HhW2UFrqYaw</t>
  </si>
  <si>
    <t>2019-02-18 09:37:24</t>
  </si>
  <si>
    <t>fbclid=IwAR20znFJkfLiN9ZVYZCGa2XZGlDQyOBwsynazSaZ_BitGYtQdaAw5Ge2zYg</t>
  </si>
  <si>
    <t>2019-02-19 15:35:44</t>
  </si>
  <si>
    <t>fbclid=IwAR0Iwp-imMkb1dG4BayrHxg3y_AyqgISG2Ac7BRmG4inDwAHuDiMc1S1X0M</t>
  </si>
  <si>
    <t>2019-02-19 18:08:04</t>
  </si>
  <si>
    <t>fbclid=IwAR1ZNDvlgcmNIXkXGj3gliANHpoD8ZlMib6ffQ8ITsBeLOxUYm5sORd8MWQ</t>
  </si>
  <si>
    <t>2019-02-20 10:12:20</t>
  </si>
  <si>
    <t>ref=newsletter</t>
  </si>
  <si>
    <t>2019-02-20 19:46:57</t>
  </si>
  <si>
    <t>2019-02-21 00:36:57</t>
  </si>
  <si>
    <t>2019-02-21 11:51:23</t>
  </si>
  <si>
    <t>2019-02-21 14:10:40</t>
  </si>
  <si>
    <t>ref=promoverejnyne</t>
  </si>
  <si>
    <t>2019-02-21 15:09:38</t>
  </si>
  <si>
    <t>lineární regrese</t>
  </si>
  <si>
    <t>rozptyl</t>
  </si>
  <si>
    <t>míry koncentrace</t>
  </si>
  <si>
    <t>Pro jakou číselnou řadu je vhodné použít aritmetický průměr</t>
  </si>
  <si>
    <t>celková znalost</t>
  </si>
  <si>
    <t>graf</t>
  </si>
  <si>
    <t>zneužití  statistiky</t>
  </si>
  <si>
    <t>Kódování odpovědí se aplikuje pouze na otázky s nečíselními odpověďmi, u číselných otázek se v každém případě exportuje přímo číselná hodnota odpovědi (nekóduje se, u nezodpovězených otázek je prázdné pole). U nečíselných otázek je u nezodpovězených otázek uvedena hodnota 0, hodnota -1 je vyhrazena pro "vlastní odpověď", případně odpovědi mimo aktuální povolený rozsah (např. možnosti, které byly v dotazníku na začátku sběru dat a poté byly vymazány).</t>
  </si>
  <si>
    <t>1) Jsem:</t>
  </si>
  <si>
    <t>2) Kolik je Vám let?</t>
  </si>
  <si>
    <t xml:space="preserve">22 </t>
  </si>
  <si>
    <t xml:space="preserve">Šestnáct </t>
  </si>
  <si>
    <t>3) Moje nejvyšší dosažené vzdělání je:</t>
  </si>
  <si>
    <t>4.1 - 4.8) Vzdělával jsem se či se vzdělávám v oboru (zvolte jednu či více odpovědí):</t>
  </si>
  <si>
    <t>5) Domníváte se, že jste:</t>
  </si>
  <si>
    <t>6.1 - 6.5) Jste (zvolte jednu či více odpovědí):</t>
  </si>
  <si>
    <t>7.1 - 7.11) Na jaké pozici pracujete (vyberte jednu či více odpovědí)?</t>
  </si>
  <si>
    <t>8) Zajímáte se o statistiku:</t>
  </si>
  <si>
    <t>9) Statistiku používám:</t>
  </si>
  <si>
    <t>10.1 - 10.3) Statistiku používám pro (zvolte jednu čí více odpovědí):</t>
  </si>
  <si>
    <t>11) Statistiku nejčastěji používám:</t>
  </si>
  <si>
    <t>12) Domníváte se, že dokážete odhadnout zneužití statistiky:</t>
  </si>
  <si>
    <t>13.1 - 13.5) Jakou informaci lze získat pomocí lineární regrese (vyberte jednu či více možností)?</t>
  </si>
  <si>
    <t>14) Z následujícího grafu lze vyčíst:</t>
  </si>
  <si>
    <t>15.1 - 15.4) Rozptyl je vyjádřen (vyberte jednu či více možností):</t>
  </si>
  <si>
    <t>16.1 - 16.3) Mezi míry koncentrace nepatří (vyberte jednu či více možností):</t>
  </si>
  <si>
    <t>17.1 - 17.4) Pro jakou číselnou řadu je vhodné použít aritmetický průměr (vyberte jednu nebo více možností):</t>
  </si>
  <si>
    <t>18) Z následujícího grafu je možné vyčíst:</t>
  </si>
  <si>
    <t>19) Zajímáte se o důvěryhodnost médií:</t>
  </si>
  <si>
    <t>20) V jakém masmédiu se podle Vašeho názoru nejčastěji vyskytují dezinformace?</t>
  </si>
  <si>
    <t>21) Masmédia nejčastěji používám pro získání informací o:</t>
  </si>
  <si>
    <t>Psychologii</t>
  </si>
  <si>
    <t>žena</t>
  </si>
  <si>
    <t>muž</t>
  </si>
  <si>
    <t>Popisné charakteristiky</t>
  </si>
  <si>
    <t>Nominální proměnná</t>
  </si>
  <si>
    <t xml:space="preserve">Proměnná </t>
  </si>
  <si>
    <t>poloha</t>
  </si>
  <si>
    <t>koncentrace</t>
  </si>
  <si>
    <t>variabilita</t>
  </si>
  <si>
    <t>modální kategorie</t>
  </si>
  <si>
    <t>relativní četnost modální kategorie</t>
  </si>
  <si>
    <t>suma druhých mocnin</t>
  </si>
  <si>
    <t>variační poměr</t>
  </si>
  <si>
    <t>nominální rozptyl</t>
  </si>
  <si>
    <t>entropie</t>
  </si>
  <si>
    <t>Pohlaví</t>
  </si>
  <si>
    <t>celkem</t>
  </si>
  <si>
    <t>průměr</t>
  </si>
  <si>
    <t>medián</t>
  </si>
  <si>
    <t>maximum</t>
  </si>
  <si>
    <t>minimum</t>
  </si>
  <si>
    <t>modus</t>
  </si>
  <si>
    <t>šikmost</t>
  </si>
  <si>
    <t>špičatost</t>
  </si>
  <si>
    <t>vzdělání</t>
  </si>
  <si>
    <t>absolutní četnost</t>
  </si>
  <si>
    <t>relativní četnost</t>
  </si>
  <si>
    <t>kumulativní relativní četnosti</t>
  </si>
  <si>
    <t>doplněk</t>
  </si>
  <si>
    <t>součin</t>
  </si>
  <si>
    <t>dorvar</t>
  </si>
  <si>
    <t>střední</t>
  </si>
  <si>
    <t>vysokoškolské</t>
  </si>
  <si>
    <t>Popisky sloupců</t>
  </si>
  <si>
    <t>Celkový součet</t>
  </si>
  <si>
    <t>Popisky řádků</t>
  </si>
  <si>
    <t>Počet z muž</t>
  </si>
  <si>
    <t>pohlaví</t>
  </si>
  <si>
    <t>Počet z pohlaví</t>
  </si>
  <si>
    <t>ano</t>
  </si>
  <si>
    <t>ne</t>
  </si>
  <si>
    <t>občas</t>
  </si>
  <si>
    <t>Mzda</t>
  </si>
  <si>
    <t>relat. četnosti</t>
  </si>
  <si>
    <t>kumul. rel. čet.</t>
  </si>
  <si>
    <t>Míry polohy</t>
  </si>
  <si>
    <r>
      <t>p</t>
    </r>
    <r>
      <rPr>
        <b/>
        <vertAlign val="subscript"/>
        <sz val="11"/>
        <color theme="1"/>
        <rFont val="Calibri"/>
        <family val="2"/>
        <charset val="238"/>
        <scheme val="minor"/>
      </rPr>
      <t>i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</si>
  <si>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p</t>
    </r>
    <r>
      <rPr>
        <b/>
        <vertAlign val="subscript"/>
        <sz val="11"/>
        <color theme="1"/>
        <rFont val="Calibri"/>
        <family val="2"/>
        <charset val="238"/>
        <scheme val="minor"/>
      </rPr>
      <t>i</t>
    </r>
    <r>
      <rPr>
        <b/>
        <sz val="11"/>
        <color theme="1"/>
        <rFont val="Calibri"/>
        <family val="2"/>
        <charset val="238"/>
        <scheme val="minor"/>
      </rPr>
      <t>*lnp</t>
    </r>
    <r>
      <rPr>
        <b/>
        <vertAlign val="subscript"/>
        <sz val="11"/>
        <color theme="1"/>
        <rFont val="Calibri"/>
        <family val="2"/>
        <charset val="238"/>
        <scheme val="minor"/>
      </rPr>
      <t>i</t>
    </r>
  </si>
  <si>
    <r>
      <t>P</t>
    </r>
    <r>
      <rPr>
        <b/>
        <vertAlign val="subscript"/>
        <sz val="11"/>
        <color theme="1"/>
        <rFont val="Calibri"/>
        <family val="2"/>
        <charset val="238"/>
        <scheme val="minor"/>
      </rPr>
      <t>i</t>
    </r>
    <r>
      <rPr>
        <b/>
        <sz val="11"/>
        <color theme="1"/>
        <rFont val="Calibri"/>
        <family val="2"/>
        <charset val="238"/>
        <scheme val="minor"/>
      </rPr>
      <t>*(1 - P</t>
    </r>
    <r>
      <rPr>
        <b/>
        <vertAlign val="subscript"/>
        <sz val="11"/>
        <color theme="1"/>
        <rFont val="Calibri"/>
        <family val="2"/>
        <charset val="238"/>
        <scheme val="minor"/>
      </rPr>
      <t>i</t>
    </r>
    <r>
      <rPr>
        <b/>
        <sz val="11"/>
        <color theme="1"/>
        <rFont val="Calibri"/>
        <family val="2"/>
        <charset val="238"/>
        <scheme val="minor"/>
      </rPr>
      <t>)</t>
    </r>
  </si>
  <si>
    <t>Míry koncentrace</t>
  </si>
  <si>
    <t>Míry variability</t>
  </si>
  <si>
    <t>nepracuji</t>
  </si>
  <si>
    <t>minimum, modus</t>
  </si>
  <si>
    <t>relativní četost modální kategorie</t>
  </si>
  <si>
    <t>0 - 10 000</t>
  </si>
  <si>
    <t>dolní kvartil</t>
  </si>
  <si>
    <t>suma druhých mocnin rel. čet ností</t>
  </si>
  <si>
    <t>nominální rozptyl (nomvar)</t>
  </si>
  <si>
    <t>10 001 - 15 000</t>
  </si>
  <si>
    <t>normalizovaný nominální rozptyl (norm.nomvar)</t>
  </si>
  <si>
    <t>15 001 - 20 000</t>
  </si>
  <si>
    <t>mezikvartilové rozpětí</t>
  </si>
  <si>
    <t xml:space="preserve">entropie </t>
  </si>
  <si>
    <t>20 001 - 25 000</t>
  </si>
  <si>
    <t>horní kvartil</t>
  </si>
  <si>
    <t>variační rozpětí</t>
  </si>
  <si>
    <t>normalizovaná entropie</t>
  </si>
  <si>
    <t>25 001 - 30 000</t>
  </si>
  <si>
    <t>ordinální rozptyl (dorvar)</t>
  </si>
  <si>
    <t>30 001 - 35 000</t>
  </si>
  <si>
    <t>normalizovaný ordinální rozptyl (norm.dorvar)</t>
  </si>
  <si>
    <t>35 001 a více</t>
  </si>
  <si>
    <t>25+50+75</t>
  </si>
  <si>
    <t>kumulativní relativní četnost</t>
  </si>
  <si>
    <t>Počet z Jsem:</t>
  </si>
  <si>
    <t>Počet z Domníváte se, že jste:</t>
  </si>
  <si>
    <t>Počet z Moje nejvyšší dosažené vzdělání je:</t>
  </si>
  <si>
    <t>Počet z Zajímáte se o statistiku:</t>
  </si>
  <si>
    <t>33-75</t>
  </si>
  <si>
    <t>15-23</t>
  </si>
  <si>
    <t>24-32</t>
  </si>
  <si>
    <t>jiné</t>
  </si>
  <si>
    <t>nezávisí</t>
  </si>
  <si>
    <t>20</t>
  </si>
  <si>
    <t>31</t>
  </si>
  <si>
    <t>39</t>
  </si>
  <si>
    <t>38</t>
  </si>
  <si>
    <t>16</t>
  </si>
  <si>
    <t>24</t>
  </si>
  <si>
    <t>33+</t>
  </si>
  <si>
    <t>(prázdné)</t>
  </si>
  <si>
    <t>Počet z Kolik je Vám let?</t>
  </si>
  <si>
    <t>Ekonomie, politologie, právo, psychologie, sociologie+jiný</t>
  </si>
  <si>
    <t>jiný</t>
  </si>
  <si>
    <t>Vzdělával jsem se či se vzdělávám v oboru (zvolte jednu či více odpovědí): - jiný</t>
  </si>
  <si>
    <t>vzdělán v oboru</t>
  </si>
  <si>
    <t>Počet z vzdělán v oboru</t>
  </si>
  <si>
    <t>statistiku používám přehled</t>
  </si>
  <si>
    <t>1,2,3,4,5   1000,2000,3000,3500,3600,4000</t>
  </si>
  <si>
    <t>1,2,3,4,5 10,20,30,40,800 5,200,300,400,500 1000,2000,3000,3500,3600,4000</t>
  </si>
  <si>
    <t xml:space="preserve">1,2,3,4,5   </t>
  </si>
  <si>
    <t xml:space="preserve">   1000,2000,3000,3500,3600,4000</t>
  </si>
  <si>
    <t xml:space="preserve"> 10,20,30,40,800  </t>
  </si>
  <si>
    <t xml:space="preserve"> 10,20,30,40,800 5,200,300,400,500 1000,2000,3000,3500,3600,4000</t>
  </si>
  <si>
    <t>1,2,3,4,5  5,200,300,400,500 1000,2000,3000,3500,3600,4000</t>
  </si>
  <si>
    <t xml:space="preserve">1,2,3,4,5 10,20,30,40,800  </t>
  </si>
  <si>
    <t xml:space="preserve">  5,200,300,400,500 </t>
  </si>
  <si>
    <t xml:space="preserve"> 10,20,30,40,800 5,200,300,400,500 </t>
  </si>
  <si>
    <t xml:space="preserve"> 10,20,30,40,800  1000,2000,3000,3500,3600,4000</t>
  </si>
  <si>
    <t>1,2,3,4,5 10,20,30,40,800  1000,2000,3000,3500,3600,4000</t>
  </si>
  <si>
    <t xml:space="preserve">  5,200,300,400,500 1000,2000,3000,3500,3600,4000</t>
  </si>
  <si>
    <t xml:space="preserve">Výzkum Tabulkové a grafické přehledy </t>
  </si>
  <si>
    <t xml:space="preserve">  Statistiku nepoužívám</t>
  </si>
  <si>
    <t xml:space="preserve"> Tabulkové a grafické přehledy </t>
  </si>
  <si>
    <t xml:space="preserve">Výzkum  </t>
  </si>
  <si>
    <t>jinde</t>
  </si>
  <si>
    <t>2x</t>
  </si>
  <si>
    <t>použití aritmetického průměru</t>
  </si>
  <si>
    <t>kdo jste</t>
  </si>
  <si>
    <t>Pracuji</t>
  </si>
  <si>
    <t>Počet z kdo jste</t>
  </si>
  <si>
    <t>Počet z Pracuji</t>
  </si>
  <si>
    <t xml:space="preserve"> </t>
  </si>
  <si>
    <t>Technický</t>
  </si>
  <si>
    <t>Vzdělával jsem se či se vzdělávám v oboru (zvolte jednu či více odpovědí): - Technický</t>
  </si>
  <si>
    <t xml:space="preserve">Student Podnikatel/zaměstnanec  </t>
  </si>
  <si>
    <t xml:space="preserve">Student  </t>
  </si>
  <si>
    <t xml:space="preserve">Podnikatel/zaměstnanec  </t>
  </si>
  <si>
    <t xml:space="preserve">Na mateřské dovolené </t>
  </si>
  <si>
    <t>Především duševně</t>
  </si>
  <si>
    <t>Především manuálně</t>
  </si>
  <si>
    <t>Na žádné pozici</t>
  </si>
  <si>
    <t>Jiné</t>
  </si>
  <si>
    <t>Funkční závislost mezi dvěma jevy Funkční závislost mezi více než dvěma jevy</t>
  </si>
  <si>
    <t>Funkční závislost mezi dvěma jevy Sílu závislosti mezi více než dvěma jevy</t>
  </si>
  <si>
    <t>Funkční závislost mezi dvěma jevy Významnost závislosti</t>
  </si>
  <si>
    <t>Funkční závislost mezi více než dvěma jevy Významnost závislosti</t>
  </si>
  <si>
    <t>Funkční závislost mezi dvěma jevy Funkční závislost mezi více než dvěma jevy Sílu závislosti mezi více než dvěma jevy Významnost závislosti</t>
  </si>
  <si>
    <t>Funkční závislost mezi dvěma jevy Funkční závislost mezi více než dvěma jevy Sílu závislosti mezi více než dvěma jevy</t>
  </si>
  <si>
    <t>Funkční závislost mezi dvěma jevyNevím</t>
  </si>
  <si>
    <t>Významnost závislostiNevím</t>
  </si>
  <si>
    <t>Funkční závislost mezi dvěma jevy Sílu závislosti mezi více než dvěma jevy Významnost závislosti</t>
  </si>
  <si>
    <t>lineární regrese přehled</t>
  </si>
  <si>
    <t>Šikmost Špičatost</t>
  </si>
  <si>
    <t>Špičatost Směrodatná odchylka</t>
  </si>
  <si>
    <t>Šikmost Špičatost Směrodatná odchylka</t>
  </si>
  <si>
    <t>Šikmost Směrodatná odchylka</t>
  </si>
  <si>
    <t>Bezrozměrným číslemV jednotkách zkoumaného jevu</t>
  </si>
  <si>
    <t>vyjádření rozptylu</t>
  </si>
  <si>
    <t>V procentech V jednotkách zkoumaného jevu</t>
  </si>
  <si>
    <t>V jednotkách zkoumaného jevu V jednotkách zkoumaného jevu umocněných na druhou</t>
  </si>
  <si>
    <t>V procentech Bezrozměrným číslem</t>
  </si>
  <si>
    <t>V procentech V jednotkách zkoumaného jevu umocněných na druhou</t>
  </si>
  <si>
    <t>Jiná odpověď</t>
  </si>
  <si>
    <t>Počet z Zajímáte se o důvěryhodnost médií:</t>
  </si>
  <si>
    <t>Ano a spíše ano</t>
  </si>
  <si>
    <t>Ne a spíše ne</t>
  </si>
  <si>
    <t>Alespoň jedna nesprávná odpověď</t>
  </si>
  <si>
    <t>Alespoň jedna správná odpověď a žádná nesprávná</t>
  </si>
  <si>
    <t xml:space="preserve">Student + Student Podnikatel/zaměstnanec  </t>
  </si>
  <si>
    <t>Vysokoškolské</t>
  </si>
  <si>
    <t xml:space="preserve">Výzkum a Výzkum Tabulkové a grafické přehledy </t>
  </si>
  <si>
    <t>Sangvinik</t>
  </si>
  <si>
    <t>Flegmatik</t>
  </si>
  <si>
    <t>Melancholik</t>
  </si>
  <si>
    <t>Cholerik</t>
  </si>
  <si>
    <t>Přírodovědecký</t>
  </si>
  <si>
    <t>Zemědělský</t>
  </si>
  <si>
    <t>   </t>
  </si>
  <si>
    <t>1, 2, 3, 4, 5</t>
  </si>
  <si>
    <t>1000, 2000, 3000, 3500, 3600, 4000</t>
  </si>
  <si>
    <t>10, 20, 30, 40, 800</t>
  </si>
  <si>
    <t>5, 200, 300, 400, 500</t>
  </si>
  <si>
    <t>Zdánlivá korelace</t>
  </si>
  <si>
    <t>Žádná korelace</t>
  </si>
  <si>
    <t>Slabá korelace</t>
  </si>
  <si>
    <t>Silná korelace</t>
  </si>
  <si>
    <t>Jiný</t>
  </si>
  <si>
    <t>Správná odpověď</t>
  </si>
  <si>
    <t>Chybná odpověď</t>
  </si>
  <si>
    <t>Politika</t>
  </si>
  <si>
    <t>Kultura</t>
  </si>
  <si>
    <t>Sport</t>
  </si>
  <si>
    <t>Technologie</t>
  </si>
  <si>
    <t>Životní styl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</si>
</sst>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"/>
    <numFmt numFmtId="166" formatCode="0.000000"/>
  </numFmts>
  <fonts count="2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5">
    <xf numFmtId="0" fontId="0" fillId="0" borderId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1" fillId="0" borderId="0"/>
    <xf numFmtId="9" fontId="20" fillId="0" borderId="0" applyFont="0" applyFill="0" applyBorder="0" applyAlignment="0" applyProtection="0"/>
  </cellStyleXfs>
  <cellXfs count="107">
    <xf numFmtId="0" fontId="0" fillId="0" borderId="0" xfId="0"/>
    <xf numFmtId="49" fontId="0" fillId="0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/>
    <xf numFmtId="0" fontId="9" fillId="5" borderId="1" xfId="2" applyFont="1" applyFill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1" fontId="12" fillId="0" borderId="1" xfId="3" applyNumberFormat="1" applyFont="1" applyFill="1" applyBorder="1" applyAlignment="1">
      <alignment horizontal="center" vertical="center"/>
    </xf>
    <xf numFmtId="164" fontId="12" fillId="4" borderId="1" xfId="3" applyNumberFormat="1" applyFont="1" applyFill="1" applyBorder="1" applyAlignment="1">
      <alignment horizontal="center" vertical="center"/>
    </xf>
    <xf numFmtId="164" fontId="12" fillId="0" borderId="1" xfId="3" applyNumberFormat="1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4" borderId="0" xfId="0" applyFill="1"/>
    <xf numFmtId="166" fontId="12" fillId="0" borderId="1" xfId="3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2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10" fontId="13" fillId="6" borderId="3" xfId="0" applyNumberFormat="1" applyFont="1" applyFill="1" applyBorder="1"/>
    <xf numFmtId="0" fontId="14" fillId="0" borderId="0" xfId="0" applyFont="1"/>
    <xf numFmtId="49" fontId="9" fillId="0" borderId="4" xfId="0" applyNumberFormat="1" applyFont="1" applyFill="1" applyBorder="1"/>
    <xf numFmtId="49" fontId="6" fillId="0" borderId="5" xfId="0" applyNumberFormat="1" applyFont="1" applyFill="1" applyBorder="1" applyAlignment="1">
      <alignment horizontal="center"/>
    </xf>
    <xf numFmtId="49" fontId="15" fillId="7" borderId="6" xfId="0" applyNumberFormat="1" applyFont="1" applyFill="1" applyBorder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49" fontId="15" fillId="7" borderId="9" xfId="0" applyNumberFormat="1" applyFont="1" applyFill="1" applyBorder="1"/>
    <xf numFmtId="0" fontId="0" fillId="7" borderId="10" xfId="0" applyFill="1" applyBorder="1"/>
    <xf numFmtId="49" fontId="15" fillId="7" borderId="11" xfId="0" applyNumberFormat="1" applyFont="1" applyFill="1" applyBorder="1"/>
    <xf numFmtId="0" fontId="0" fillId="7" borderId="9" xfId="0" applyFill="1" applyBorder="1"/>
    <xf numFmtId="0" fontId="18" fillId="4" borderId="12" xfId="0" applyFont="1" applyFill="1" applyBorder="1"/>
    <xf numFmtId="166" fontId="0" fillId="7" borderId="13" xfId="0" applyNumberFormat="1" applyFill="1" applyBorder="1" applyAlignment="1">
      <alignment horizontal="center"/>
    </xf>
    <xf numFmtId="166" fontId="6" fillId="7" borderId="13" xfId="0" applyNumberFormat="1" applyFont="1" applyFill="1" applyBorder="1" applyAlignment="1">
      <alignment horizontal="center"/>
    </xf>
    <xf numFmtId="49" fontId="18" fillId="7" borderId="14" xfId="0" applyNumberFormat="1" applyFont="1" applyFill="1" applyBorder="1"/>
    <xf numFmtId="166" fontId="0" fillId="0" borderId="15" xfId="0" applyNumberFormat="1" applyBorder="1"/>
    <xf numFmtId="166" fontId="0" fillId="0" borderId="16" xfId="0" applyNumberFormat="1" applyBorder="1"/>
    <xf numFmtId="166" fontId="0" fillId="0" borderId="17" xfId="0" applyNumberFormat="1" applyBorder="1"/>
    <xf numFmtId="166" fontId="8" fillId="7" borderId="18" xfId="0" applyNumberFormat="1" applyFont="1" applyFill="1" applyBorder="1"/>
    <xf numFmtId="0" fontId="8" fillId="7" borderId="8" xfId="0" applyFont="1" applyFill="1" applyBorder="1"/>
    <xf numFmtId="0" fontId="19" fillId="7" borderId="19" xfId="0" applyFont="1" applyFill="1" applyBorder="1"/>
    <xf numFmtId="166" fontId="6" fillId="7" borderId="7" xfId="0" applyNumberFormat="1" applyFont="1" applyFill="1" applyBorder="1"/>
    <xf numFmtId="0" fontId="0" fillId="7" borderId="19" xfId="0" applyFill="1" applyBorder="1"/>
    <xf numFmtId="0" fontId="0" fillId="7" borderId="20" xfId="0" applyFill="1" applyBorder="1"/>
    <xf numFmtId="0" fontId="18" fillId="7" borderId="15" xfId="0" applyFont="1" applyFill="1" applyBorder="1"/>
    <xf numFmtId="166" fontId="0" fillId="7" borderId="1" xfId="0" applyNumberFormat="1" applyFont="1" applyFill="1" applyBorder="1" applyAlignment="1">
      <alignment horizontal="center"/>
    </xf>
    <xf numFmtId="166" fontId="6" fillId="7" borderId="1" xfId="0" applyNumberFormat="1" applyFont="1" applyFill="1" applyBorder="1" applyAlignment="1">
      <alignment horizontal="center"/>
    </xf>
    <xf numFmtId="0" fontId="18" fillId="7" borderId="17" xfId="0" applyFont="1" applyFill="1" applyBorder="1"/>
    <xf numFmtId="166" fontId="8" fillId="7" borderId="21" xfId="0" applyNumberFormat="1" applyFont="1" applyFill="1" applyBorder="1"/>
    <xf numFmtId="0" fontId="8" fillId="7" borderId="0" xfId="0" applyFont="1" applyFill="1" applyBorder="1"/>
    <xf numFmtId="0" fontId="19" fillId="7" borderId="0" xfId="0" applyFont="1" applyFill="1" applyBorder="1"/>
    <xf numFmtId="166" fontId="6" fillId="7" borderId="12" xfId="0" applyNumberFormat="1" applyFont="1" applyFill="1" applyBorder="1"/>
    <xf numFmtId="0" fontId="0" fillId="7" borderId="0" xfId="0" applyFill="1" applyBorder="1"/>
    <xf numFmtId="0" fontId="0" fillId="7" borderId="22" xfId="0" applyFill="1" applyBorder="1"/>
    <xf numFmtId="0" fontId="8" fillId="7" borderId="16" xfId="0" applyFont="1" applyFill="1" applyBorder="1"/>
    <xf numFmtId="0" fontId="19" fillId="7" borderId="23" xfId="0" applyFont="1" applyFill="1" applyBorder="1"/>
    <xf numFmtId="166" fontId="6" fillId="7" borderId="15" xfId="0" applyNumberFormat="1" applyFont="1" applyFill="1" applyBorder="1"/>
    <xf numFmtId="0" fontId="0" fillId="7" borderId="23" xfId="0" applyFill="1" applyBorder="1"/>
    <xf numFmtId="0" fontId="0" fillId="7" borderId="24" xfId="0" applyFill="1" applyBorder="1"/>
    <xf numFmtId="0" fontId="0" fillId="0" borderId="15" xfId="0" applyBorder="1"/>
    <xf numFmtId="166" fontId="0" fillId="0" borderId="1" xfId="0" applyNumberFormat="1" applyBorder="1" applyAlignment="1">
      <alignment horizontal="center"/>
    </xf>
    <xf numFmtId="0" fontId="0" fillId="0" borderId="17" xfId="0" applyFill="1" applyBorder="1"/>
    <xf numFmtId="166" fontId="0" fillId="7" borderId="1" xfId="0" applyNumberFormat="1" applyFill="1" applyBorder="1" applyAlignment="1">
      <alignment horizontal="center"/>
    </xf>
    <xf numFmtId="166" fontId="8" fillId="7" borderId="25" xfId="0" applyNumberFormat="1" applyFont="1" applyFill="1" applyBorder="1"/>
    <xf numFmtId="0" fontId="8" fillId="7" borderId="26" xfId="0" applyFont="1" applyFill="1" applyBorder="1"/>
    <xf numFmtId="0" fontId="19" fillId="7" borderId="27" xfId="0" applyFont="1" applyFill="1" applyBorder="1"/>
    <xf numFmtId="0" fontId="5" fillId="4" borderId="15" xfId="0" applyFont="1" applyFill="1" applyBorder="1"/>
    <xf numFmtId="166" fontId="5" fillId="4" borderId="1" xfId="0" applyNumberFormat="1" applyFont="1" applyFill="1" applyBorder="1" applyAlignment="1">
      <alignment horizontal="center"/>
    </xf>
    <xf numFmtId="49" fontId="18" fillId="4" borderId="17" xfId="0" applyNumberFormat="1" applyFont="1" applyFill="1" applyBorder="1"/>
    <xf numFmtId="0" fontId="18" fillId="4" borderId="28" xfId="0" applyFont="1" applyFill="1" applyBorder="1"/>
    <xf numFmtId="166" fontId="5" fillId="4" borderId="29" xfId="0" applyNumberFormat="1" applyFont="1" applyFill="1" applyBorder="1" applyAlignment="1">
      <alignment horizontal="center"/>
    </xf>
    <xf numFmtId="166" fontId="6" fillId="7" borderId="29" xfId="0" applyNumberFormat="1" applyFont="1" applyFill="1" applyBorder="1" applyAlignment="1">
      <alignment horizontal="center"/>
    </xf>
    <xf numFmtId="0" fontId="18" fillId="7" borderId="30" xfId="0" applyFont="1" applyFill="1" applyBorder="1"/>
    <xf numFmtId="166" fontId="0" fillId="0" borderId="28" xfId="0" applyNumberFormat="1" applyBorder="1"/>
    <xf numFmtId="166" fontId="0" fillId="0" borderId="26" xfId="0" applyNumberFormat="1" applyBorder="1"/>
    <xf numFmtId="166" fontId="6" fillId="7" borderId="28" xfId="0" applyNumberFormat="1" applyFont="1" applyFill="1" applyBorder="1"/>
    <xf numFmtId="0" fontId="0" fillId="7" borderId="27" xfId="0" applyFill="1" applyBorder="1"/>
    <xf numFmtId="0" fontId="0" fillId="7" borderId="31" xfId="0" applyFill="1" applyBorder="1"/>
    <xf numFmtId="164" fontId="0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166" fontId="0" fillId="0" borderId="0" xfId="0" applyNumberFormat="1" applyFont="1" applyFill="1" applyBorder="1" applyAlignment="1" applyProtection="1"/>
    <xf numFmtId="165" fontId="0" fillId="0" borderId="0" xfId="0" applyNumberFormat="1"/>
    <xf numFmtId="0" fontId="0" fillId="0" borderId="0" xfId="0" applyNumberFormat="1" applyFont="1" applyFill="1" applyBorder="1" applyAlignment="1" applyProtection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14" fillId="0" borderId="0" xfId="0" applyNumberFormat="1" applyFont="1"/>
    <xf numFmtId="0" fontId="14" fillId="0" borderId="0" xfId="0" applyNumberFormat="1" applyFont="1" applyFill="1" applyBorder="1" applyAlignment="1" applyProtection="1"/>
    <xf numFmtId="0" fontId="14" fillId="0" borderId="0" xfId="0" pivotButton="1" applyFont="1"/>
    <xf numFmtId="9" fontId="0" fillId="0" borderId="0" xfId="4" applyFont="1"/>
    <xf numFmtId="10" fontId="0" fillId="0" borderId="0" xfId="4" applyNumberFormat="1" applyFont="1"/>
    <xf numFmtId="0" fontId="2" fillId="0" borderId="0" xfId="0" applyNumberFormat="1" applyFont="1" applyFill="1" applyBorder="1" applyAlignment="1" applyProtection="1"/>
    <xf numFmtId="0" fontId="0" fillId="0" borderId="0" xfId="0" applyAlignment="1"/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7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/>
    </xf>
  </cellXfs>
  <cellStyles count="5">
    <cellStyle name="Normální" xfId="0" builtinId="0"/>
    <cellStyle name="Normální 3" xfId="3" xr:uid="{C0805AB3-D2B3-43F6-8D8D-33DDD77FC636}"/>
    <cellStyle name="Procenta" xfId="4" builtinId="5"/>
    <cellStyle name="Správně 2" xfId="2" xr:uid="{9DB4E76E-923C-431E-B482-54D187AA924B}"/>
    <cellStyle name="Špatně 2" xfId="1" xr:uid="{57F2BEFA-4C1D-4FB7-93BD-89C3753376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2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'závislost frekvence'!$B$46</c:f>
              <c:strCache>
                <c:ptCount val="1"/>
                <c:pt idx="0">
                  <c:v>Párkrát do roka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frekvence'!$C$45:$F$45</c:f>
              <c:strCache>
                <c:ptCount val="4"/>
                <c:pt idx="0">
                  <c:v>15-23</c:v>
                </c:pt>
                <c:pt idx="1">
                  <c:v>24-32</c:v>
                </c:pt>
                <c:pt idx="2">
                  <c:v>33+</c:v>
                </c:pt>
                <c:pt idx="3">
                  <c:v>Celkový součet</c:v>
                </c:pt>
              </c:strCache>
            </c:strRef>
          </c:cat>
          <c:val>
            <c:numRef>
              <c:f>'závislost frekvence'!$C$46:$F$46</c:f>
              <c:numCache>
                <c:formatCode>General</c:formatCode>
                <c:ptCount val="4"/>
                <c:pt idx="0">
                  <c:v>22</c:v>
                </c:pt>
                <c:pt idx="1">
                  <c:v>31</c:v>
                </c:pt>
                <c:pt idx="2">
                  <c:v>19</c:v>
                </c:pt>
                <c:pt idx="3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2-4ED4-9944-B7270615CCC5}"/>
            </c:ext>
          </c:extLst>
        </c:ser>
        <c:ser>
          <c:idx val="1"/>
          <c:order val="1"/>
          <c:tx>
            <c:strRef>
              <c:f>'závislost frekvence'!$B$47</c:f>
              <c:strCache>
                <c:ptCount val="1"/>
                <c:pt idx="0">
                  <c:v>Párkrát do týdne či do měsíce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frekvence'!$C$45:$F$45</c:f>
              <c:strCache>
                <c:ptCount val="4"/>
                <c:pt idx="0">
                  <c:v>15-23</c:v>
                </c:pt>
                <c:pt idx="1">
                  <c:v>24-32</c:v>
                </c:pt>
                <c:pt idx="2">
                  <c:v>33+</c:v>
                </c:pt>
                <c:pt idx="3">
                  <c:v>Celkový součet</c:v>
                </c:pt>
              </c:strCache>
            </c:strRef>
          </c:cat>
          <c:val>
            <c:numRef>
              <c:f>'závislost frekvence'!$C$47:$F$47</c:f>
              <c:numCache>
                <c:formatCode>General</c:formatCode>
                <c:ptCount val="4"/>
                <c:pt idx="0">
                  <c:v>10</c:v>
                </c:pt>
                <c:pt idx="1">
                  <c:v>22</c:v>
                </c:pt>
                <c:pt idx="2">
                  <c:v>16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2-4ED4-9944-B7270615CCC5}"/>
            </c:ext>
          </c:extLst>
        </c:ser>
        <c:ser>
          <c:idx val="2"/>
          <c:order val="2"/>
          <c:tx>
            <c:strRef>
              <c:f>'závislost frekvence'!$B$48</c:f>
              <c:strCache>
                <c:ptCount val="1"/>
                <c:pt idx="0">
                  <c:v>Statistiku nepoužívám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frekvence'!$C$45:$F$45</c:f>
              <c:strCache>
                <c:ptCount val="4"/>
                <c:pt idx="0">
                  <c:v>15-23</c:v>
                </c:pt>
                <c:pt idx="1">
                  <c:v>24-32</c:v>
                </c:pt>
                <c:pt idx="2">
                  <c:v>33+</c:v>
                </c:pt>
                <c:pt idx="3">
                  <c:v>Celkový součet</c:v>
                </c:pt>
              </c:strCache>
            </c:strRef>
          </c:cat>
          <c:val>
            <c:numRef>
              <c:f>'závislost frekvence'!$C$48:$F$48</c:f>
              <c:numCache>
                <c:formatCode>General</c:formatCode>
                <c:ptCount val="4"/>
                <c:pt idx="0">
                  <c:v>10</c:v>
                </c:pt>
                <c:pt idx="1">
                  <c:v>19</c:v>
                </c:pt>
                <c:pt idx="2">
                  <c:v>13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2-4ED4-9944-B7270615CC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1019896"/>
        <c:axId val="521023176"/>
      </c:barChart>
      <c:catAx>
        <c:axId val="52101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1023176"/>
        <c:crosses val="autoZero"/>
        <c:auto val="1"/>
        <c:lblAlgn val="ctr"/>
        <c:lblOffset val="100"/>
        <c:noMultiLvlLbl val="0"/>
      </c:catAx>
      <c:valAx>
        <c:axId val="52102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1019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'předmět využití statistiky'!$B$1</c:f>
              <c:strCache>
                <c:ptCount val="1"/>
                <c:pt idx="0">
                  <c:v>Muž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'předmět využití statistiky'!$A$2:$A$5</c:f>
              <c:strCache>
                <c:ptCount val="4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</c:strCache>
            </c:strRef>
          </c:cat>
          <c:val>
            <c:numRef>
              <c:f>'předmět využití statistiky'!$B$2:$B$5</c:f>
              <c:numCache>
                <c:formatCode>General</c:formatCode>
                <c:ptCount val="4"/>
                <c:pt idx="0">
                  <c:v>5</c:v>
                </c:pt>
                <c:pt idx="1">
                  <c:v>28</c:v>
                </c:pt>
                <c:pt idx="2">
                  <c:v>4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0-4D49-B2BF-13E78D44D01F}"/>
            </c:ext>
          </c:extLst>
        </c:ser>
        <c:ser>
          <c:idx val="1"/>
          <c:order val="1"/>
          <c:tx>
            <c:strRef>
              <c:f>'předmět využití statistiky'!$C$1</c:f>
              <c:strCache>
                <c:ptCount val="1"/>
                <c:pt idx="0">
                  <c:v>Žena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'předmět využití statistiky'!$A$2:$A$5</c:f>
              <c:strCache>
                <c:ptCount val="4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</c:strCache>
            </c:strRef>
          </c:cat>
          <c:val>
            <c:numRef>
              <c:f>'předmět využití statistiky'!$C$2:$C$5</c:f>
              <c:numCache>
                <c:formatCode>General</c:formatCode>
                <c:ptCount val="4"/>
                <c:pt idx="0">
                  <c:v>43</c:v>
                </c:pt>
                <c:pt idx="1">
                  <c:v>37</c:v>
                </c:pt>
                <c:pt idx="2">
                  <c:v>13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F0-4D49-B2BF-13E78D44D0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08280416"/>
        <c:axId val="708281400"/>
      </c:barChart>
      <c:catAx>
        <c:axId val="70828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8281400"/>
        <c:crosses val="autoZero"/>
        <c:auto val="1"/>
        <c:lblAlgn val="ctr"/>
        <c:lblOffset val="100"/>
        <c:noMultiLvlLbl val="0"/>
      </c:catAx>
      <c:valAx>
        <c:axId val="70828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828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'předmět využití statistiky'!$C$24</c:f>
              <c:strCache>
                <c:ptCount val="1"/>
                <c:pt idx="0">
                  <c:v>Jiné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'předmět využití statistiky'!$B$25:$B$29</c:f>
              <c:strCache>
                <c:ptCount val="5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  <c:pt idx="4">
                  <c:v>Celkový součet</c:v>
                </c:pt>
              </c:strCache>
            </c:strRef>
          </c:cat>
          <c:val>
            <c:numRef>
              <c:f>'předmět využití statistiky'!$C$25:$C$29</c:f>
              <c:numCache>
                <c:formatCode>General</c:formatCode>
                <c:ptCount val="5"/>
                <c:pt idx="0">
                  <c:v>29</c:v>
                </c:pt>
                <c:pt idx="1">
                  <c:v>23</c:v>
                </c:pt>
                <c:pt idx="2">
                  <c:v>8</c:v>
                </c:pt>
                <c:pt idx="3">
                  <c:v>10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0-4C55-9EBD-4BAC75179623}"/>
            </c:ext>
          </c:extLst>
        </c:ser>
        <c:ser>
          <c:idx val="1"/>
          <c:order val="1"/>
          <c:tx>
            <c:strRef>
              <c:f>'předmět využití statistiky'!$D$24</c:f>
              <c:strCache>
                <c:ptCount val="1"/>
                <c:pt idx="0">
                  <c:v>Vysokoškolské vzdělání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'předmět využití statistiky'!$B$25:$B$29</c:f>
              <c:strCache>
                <c:ptCount val="5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  <c:pt idx="4">
                  <c:v>Celkový součet</c:v>
                </c:pt>
              </c:strCache>
            </c:strRef>
          </c:cat>
          <c:val>
            <c:numRef>
              <c:f>'předmět využití statistiky'!$D$25:$D$29</c:f>
              <c:numCache>
                <c:formatCode>General</c:formatCode>
                <c:ptCount val="5"/>
                <c:pt idx="0">
                  <c:v>19</c:v>
                </c:pt>
                <c:pt idx="1">
                  <c:v>42</c:v>
                </c:pt>
                <c:pt idx="2">
                  <c:v>9</c:v>
                </c:pt>
                <c:pt idx="3">
                  <c:v>23</c:v>
                </c:pt>
                <c:pt idx="4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B0-4C55-9EBD-4BAC751796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4533816"/>
        <c:axId val="794535456"/>
      </c:barChart>
      <c:catAx>
        <c:axId val="79453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94535456"/>
        <c:crosses val="autoZero"/>
        <c:auto val="1"/>
        <c:lblAlgn val="ctr"/>
        <c:lblOffset val="100"/>
        <c:noMultiLvlLbl val="0"/>
      </c:catAx>
      <c:valAx>
        <c:axId val="79453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94533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'předmět využití statistiky'!$C$24</c:f>
              <c:strCache>
                <c:ptCount val="1"/>
                <c:pt idx="0">
                  <c:v>Jiné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'předmět využití statistiky'!$B$25:$B$28</c:f>
              <c:strCache>
                <c:ptCount val="4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</c:strCache>
            </c:strRef>
          </c:cat>
          <c:val>
            <c:numRef>
              <c:f>'předmět využití statistiky'!$C$25:$C$28</c:f>
              <c:numCache>
                <c:formatCode>General</c:formatCode>
                <c:ptCount val="4"/>
                <c:pt idx="0">
                  <c:v>29</c:v>
                </c:pt>
                <c:pt idx="1">
                  <c:v>23</c:v>
                </c:pt>
                <c:pt idx="2">
                  <c:v>8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C-4073-BE6F-92E8ABB87B58}"/>
            </c:ext>
          </c:extLst>
        </c:ser>
        <c:ser>
          <c:idx val="1"/>
          <c:order val="1"/>
          <c:tx>
            <c:strRef>
              <c:f>'předmět využití statistiky'!$D$24</c:f>
              <c:strCache>
                <c:ptCount val="1"/>
                <c:pt idx="0">
                  <c:v>Vysokoškolské vzdělání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'předmět využití statistiky'!$B$25:$B$28</c:f>
              <c:strCache>
                <c:ptCount val="4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</c:strCache>
            </c:strRef>
          </c:cat>
          <c:val>
            <c:numRef>
              <c:f>'předmět využití statistiky'!$D$25:$D$28</c:f>
              <c:numCache>
                <c:formatCode>General</c:formatCode>
                <c:ptCount val="4"/>
                <c:pt idx="0">
                  <c:v>19</c:v>
                </c:pt>
                <c:pt idx="1">
                  <c:v>42</c:v>
                </c:pt>
                <c:pt idx="2">
                  <c:v>9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FC-4073-BE6F-92E8ABB87B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84371968"/>
        <c:axId val="684377544"/>
      </c:barChart>
      <c:catAx>
        <c:axId val="68437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84377544"/>
        <c:crosses val="autoZero"/>
        <c:auto val="1"/>
        <c:lblAlgn val="ctr"/>
        <c:lblOffset val="100"/>
        <c:noMultiLvlLbl val="0"/>
      </c:catAx>
      <c:valAx>
        <c:axId val="684377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8437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'předmět využití statistiky'!$B$37</c:f>
              <c:strCache>
                <c:ptCount val="1"/>
                <c:pt idx="0">
                  <c:v>  Statistiku nepoužívám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'předmět využití statistiky'!$C$36:$G$36</c:f>
              <c:strCache>
                <c:ptCount val="5"/>
                <c:pt idx="0">
                  <c:v>Flegmatik (člověk klidný a pomalý, přemýšlivý a často uzavřený do sebe)</c:v>
                </c:pt>
                <c:pt idx="1">
                  <c:v>Cholerik (člověk vznětlivý a výbušný)</c:v>
                </c:pt>
                <c:pt idx="2">
                  <c:v>Melancholik (člověk citlivý, introvertní, trudomyslný, zádumčivý)</c:v>
                </c:pt>
                <c:pt idx="3">
                  <c:v>Sangvinik (člověk energický, optimistický, emočně stabilní)</c:v>
                </c:pt>
                <c:pt idx="4">
                  <c:v>Celkový součet</c:v>
                </c:pt>
              </c:strCache>
            </c:strRef>
          </c:cat>
          <c:val>
            <c:numRef>
              <c:f>'předmět využití statistiky'!$C$37:$G$37</c:f>
              <c:numCache>
                <c:formatCode>General</c:formatCode>
                <c:ptCount val="5"/>
                <c:pt idx="0">
                  <c:v>13</c:v>
                </c:pt>
                <c:pt idx="1">
                  <c:v>7</c:v>
                </c:pt>
                <c:pt idx="2">
                  <c:v>14</c:v>
                </c:pt>
                <c:pt idx="3">
                  <c:v>14</c:v>
                </c:pt>
                <c:pt idx="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F-4F8D-A96E-745DC6DBD46F}"/>
            </c:ext>
          </c:extLst>
        </c:ser>
        <c:ser>
          <c:idx val="1"/>
          <c:order val="1"/>
          <c:tx>
            <c:strRef>
              <c:f>'předmět využití statistiky'!$B$38</c:f>
              <c:strCache>
                <c:ptCount val="1"/>
                <c:pt idx="0">
                  <c:v> Tabulkové a grafické přehledy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'předmět využití statistiky'!$C$36:$G$36</c:f>
              <c:strCache>
                <c:ptCount val="5"/>
                <c:pt idx="0">
                  <c:v>Flegmatik (člověk klidný a pomalý, přemýšlivý a často uzavřený do sebe)</c:v>
                </c:pt>
                <c:pt idx="1">
                  <c:v>Cholerik (člověk vznětlivý a výbušný)</c:v>
                </c:pt>
                <c:pt idx="2">
                  <c:v>Melancholik (člověk citlivý, introvertní, trudomyslný, zádumčivý)</c:v>
                </c:pt>
                <c:pt idx="3">
                  <c:v>Sangvinik (člověk energický, optimistický, emočně stabilní)</c:v>
                </c:pt>
                <c:pt idx="4">
                  <c:v>Celkový součet</c:v>
                </c:pt>
              </c:strCache>
            </c:strRef>
          </c:cat>
          <c:val>
            <c:numRef>
              <c:f>'předmět využití statistiky'!$C$38:$G$38</c:f>
              <c:numCache>
                <c:formatCode>General</c:formatCode>
                <c:ptCount val="5"/>
                <c:pt idx="0">
                  <c:v>20</c:v>
                </c:pt>
                <c:pt idx="1">
                  <c:v>12</c:v>
                </c:pt>
                <c:pt idx="2">
                  <c:v>16</c:v>
                </c:pt>
                <c:pt idx="3">
                  <c:v>17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2F-4F8D-A96E-745DC6DBD46F}"/>
            </c:ext>
          </c:extLst>
        </c:ser>
        <c:ser>
          <c:idx val="2"/>
          <c:order val="2"/>
          <c:tx>
            <c:strRef>
              <c:f>'předmět využití statistiky'!$B$39</c:f>
              <c:strCache>
                <c:ptCount val="1"/>
                <c:pt idx="0">
                  <c:v>Výzkum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'předmět využití statistiky'!$C$36:$G$36</c:f>
              <c:strCache>
                <c:ptCount val="5"/>
                <c:pt idx="0">
                  <c:v>Flegmatik (člověk klidný a pomalý, přemýšlivý a často uzavřený do sebe)</c:v>
                </c:pt>
                <c:pt idx="1">
                  <c:v>Cholerik (člověk vznětlivý a výbušný)</c:v>
                </c:pt>
                <c:pt idx="2">
                  <c:v>Melancholik (člověk citlivý, introvertní, trudomyslný, zádumčivý)</c:v>
                </c:pt>
                <c:pt idx="3">
                  <c:v>Sangvinik (člověk energický, optimistický, emočně stabilní)</c:v>
                </c:pt>
                <c:pt idx="4">
                  <c:v>Celkový součet</c:v>
                </c:pt>
              </c:strCache>
            </c:strRef>
          </c:cat>
          <c:val>
            <c:numRef>
              <c:f>'předmět využití statistiky'!$C$39:$G$39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2F-4F8D-A96E-745DC6DBD46F}"/>
            </c:ext>
          </c:extLst>
        </c:ser>
        <c:ser>
          <c:idx val="3"/>
          <c:order val="3"/>
          <c:tx>
            <c:strRef>
              <c:f>'předmět využití statistiky'!$B$40</c:f>
              <c:strCache>
                <c:ptCount val="1"/>
                <c:pt idx="0">
                  <c:v>Výzkum Tabulkové a grafické přehledy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'předmět využití statistiky'!$C$36:$G$36</c:f>
              <c:strCache>
                <c:ptCount val="5"/>
                <c:pt idx="0">
                  <c:v>Flegmatik (člověk klidný a pomalý, přemýšlivý a často uzavřený do sebe)</c:v>
                </c:pt>
                <c:pt idx="1">
                  <c:v>Cholerik (člověk vznětlivý a výbušný)</c:v>
                </c:pt>
                <c:pt idx="2">
                  <c:v>Melancholik (člověk citlivý, introvertní, trudomyslný, zádumčivý)</c:v>
                </c:pt>
                <c:pt idx="3">
                  <c:v>Sangvinik (člověk energický, optimistický, emočně stabilní)</c:v>
                </c:pt>
                <c:pt idx="4">
                  <c:v>Celkový součet</c:v>
                </c:pt>
              </c:strCache>
            </c:strRef>
          </c:cat>
          <c:val>
            <c:numRef>
              <c:f>'předmět využití statistiky'!$C$40:$G$40</c:f>
              <c:numCache>
                <c:formatCode>General</c:formatCode>
                <c:ptCount val="5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10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2F-4F8D-A96E-745DC6DBD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8881232"/>
        <c:axId val="618887464"/>
      </c:barChart>
      <c:catAx>
        <c:axId val="61888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8887464"/>
        <c:crosses val="autoZero"/>
        <c:auto val="1"/>
        <c:lblAlgn val="ctr"/>
        <c:lblOffset val="100"/>
        <c:noMultiLvlLbl val="0"/>
      </c:catAx>
      <c:valAx>
        <c:axId val="61888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888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'předmět využití statistiky'!$B$48</c:f>
              <c:strCache>
                <c:ptCount val="1"/>
                <c:pt idx="0">
                  <c:v>Podnikatel/zaměstnanec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'předmět využití statistiky'!$A$49:$A$52</c:f>
              <c:strCache>
                <c:ptCount val="4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</c:strCache>
            </c:strRef>
          </c:cat>
          <c:val>
            <c:numRef>
              <c:f>'předmět využití statistiky'!$B$49:$B$52</c:f>
              <c:numCache>
                <c:formatCode>General</c:formatCode>
                <c:ptCount val="4"/>
                <c:pt idx="0">
                  <c:v>13</c:v>
                </c:pt>
                <c:pt idx="1">
                  <c:v>35</c:v>
                </c:pt>
                <c:pt idx="2">
                  <c:v>2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7-44DA-9800-D4FA0FDC0555}"/>
            </c:ext>
          </c:extLst>
        </c:ser>
        <c:ser>
          <c:idx val="1"/>
          <c:order val="1"/>
          <c:tx>
            <c:strRef>
              <c:f>'předmět využití statistiky'!$C$48</c:f>
              <c:strCache>
                <c:ptCount val="1"/>
                <c:pt idx="0">
                  <c:v>Student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'předmět využití statistiky'!$A$49:$A$52</c:f>
              <c:strCache>
                <c:ptCount val="4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</c:strCache>
            </c:strRef>
          </c:cat>
          <c:val>
            <c:numRef>
              <c:f>'předmět využití statistiky'!$C$49:$C$52</c:f>
              <c:numCache>
                <c:formatCode>General</c:formatCode>
                <c:ptCount val="4"/>
                <c:pt idx="0">
                  <c:v>15</c:v>
                </c:pt>
                <c:pt idx="1">
                  <c:v>16</c:v>
                </c:pt>
                <c:pt idx="2">
                  <c:v>10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7-44DA-9800-D4FA0FDC0555}"/>
            </c:ext>
          </c:extLst>
        </c:ser>
        <c:ser>
          <c:idx val="2"/>
          <c:order val="2"/>
          <c:tx>
            <c:strRef>
              <c:f>'předmět využití statistiky'!$D$48</c:f>
              <c:strCache>
                <c:ptCount val="1"/>
                <c:pt idx="0">
                  <c:v>Student Podnikatel/zaměstnanec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'předmět využití statistiky'!$A$49:$A$52</c:f>
              <c:strCache>
                <c:ptCount val="4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</c:strCache>
            </c:strRef>
          </c:cat>
          <c:val>
            <c:numRef>
              <c:f>'předmět využití statistiky'!$D$49:$D$52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97-44DA-9800-D4FA0FDC0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424088"/>
        <c:axId val="549422120"/>
      </c:barChart>
      <c:catAx>
        <c:axId val="549424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422120"/>
        <c:crosses val="autoZero"/>
        <c:auto val="1"/>
        <c:lblAlgn val="ctr"/>
        <c:lblOffset val="100"/>
        <c:noMultiLvlLbl val="0"/>
      </c:catAx>
      <c:valAx>
        <c:axId val="54942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424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'předmět využití statistiky'!$B$60</c:f>
              <c:strCache>
                <c:ptCount val="1"/>
                <c:pt idx="0">
                  <c:v>Na žádné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'předmět využití statistiky'!$A$61:$A$64</c:f>
              <c:strCache>
                <c:ptCount val="4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</c:strCache>
            </c:strRef>
          </c:cat>
          <c:val>
            <c:numRef>
              <c:f>'předmět využití statistiky'!$B$61:$B$64</c:f>
              <c:numCache>
                <c:formatCode>General</c:formatCode>
                <c:ptCount val="4"/>
                <c:pt idx="0">
                  <c:v>22</c:v>
                </c:pt>
                <c:pt idx="1">
                  <c:v>16</c:v>
                </c:pt>
                <c:pt idx="2">
                  <c:v>8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4-4951-A336-5F22303C78FD}"/>
            </c:ext>
          </c:extLst>
        </c:ser>
        <c:ser>
          <c:idx val="1"/>
          <c:order val="1"/>
          <c:tx>
            <c:strRef>
              <c:f>'předmět využití statistiky'!$C$60</c:f>
              <c:strCache>
                <c:ptCount val="1"/>
                <c:pt idx="0">
                  <c:v>Především duševně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'předmět využití statistiky'!$A$61:$A$64</c:f>
              <c:strCache>
                <c:ptCount val="4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</c:strCache>
            </c:strRef>
          </c:cat>
          <c:val>
            <c:numRef>
              <c:f>'předmět využití statistiky'!$C$61:$C$64</c:f>
              <c:numCache>
                <c:formatCode>General</c:formatCode>
                <c:ptCount val="4"/>
                <c:pt idx="0">
                  <c:v>18</c:v>
                </c:pt>
                <c:pt idx="1">
                  <c:v>38</c:v>
                </c:pt>
                <c:pt idx="2">
                  <c:v>5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E4-4951-A336-5F22303C78FD}"/>
            </c:ext>
          </c:extLst>
        </c:ser>
        <c:ser>
          <c:idx val="2"/>
          <c:order val="2"/>
          <c:tx>
            <c:strRef>
              <c:f>'předmět využití statistiky'!$D$60</c:f>
              <c:strCache>
                <c:ptCount val="1"/>
                <c:pt idx="0">
                  <c:v>Především manuálně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'předmět využití statistiky'!$A$61:$A$64</c:f>
              <c:strCache>
                <c:ptCount val="4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</c:strCache>
            </c:strRef>
          </c:cat>
          <c:val>
            <c:numRef>
              <c:f>'předmět využití statistiky'!$D$61:$D$64</c:f>
              <c:numCache>
                <c:formatCode>General</c:formatCode>
                <c:ptCount val="4"/>
                <c:pt idx="0">
                  <c:v>8</c:v>
                </c:pt>
                <c:pt idx="1">
                  <c:v>11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E4-4951-A336-5F22303C78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6364976"/>
        <c:axId val="346366288"/>
      </c:barChart>
      <c:catAx>
        <c:axId val="34636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6366288"/>
        <c:crosses val="autoZero"/>
        <c:auto val="1"/>
        <c:lblAlgn val="ctr"/>
        <c:lblOffset val="100"/>
        <c:noMultiLvlLbl val="0"/>
      </c:catAx>
      <c:valAx>
        <c:axId val="34636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636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'předmět využití statistiky'!$B$88</c:f>
              <c:strCache>
                <c:ptCount val="1"/>
                <c:pt idx="0">
                  <c:v>Ekonomie, politologie, právo, psychologie, sociologie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'předmět využití statistiky'!$C$87:$G$87</c:f>
              <c:strCache>
                <c:ptCount val="5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  <c:pt idx="4">
                  <c:v>Celkový součet</c:v>
                </c:pt>
              </c:strCache>
            </c:strRef>
          </c:cat>
          <c:val>
            <c:numRef>
              <c:f>'předmět využití statistiky'!$C$88:$G$88</c:f>
              <c:numCache>
                <c:formatCode>General</c:formatCode>
                <c:ptCount val="5"/>
                <c:pt idx="0">
                  <c:v>22</c:v>
                </c:pt>
                <c:pt idx="1">
                  <c:v>32</c:v>
                </c:pt>
                <c:pt idx="2">
                  <c:v>10</c:v>
                </c:pt>
                <c:pt idx="3">
                  <c:v>19</c:v>
                </c:pt>
                <c:pt idx="4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0-4736-A1A2-D86EE621919F}"/>
            </c:ext>
          </c:extLst>
        </c:ser>
        <c:ser>
          <c:idx val="1"/>
          <c:order val="1"/>
          <c:tx>
            <c:strRef>
              <c:f>'předmět využití statistiky'!$B$89</c:f>
              <c:strCache>
                <c:ptCount val="1"/>
                <c:pt idx="0">
                  <c:v>jiný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'předmět využití statistiky'!$C$87:$G$87</c:f>
              <c:strCache>
                <c:ptCount val="5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  <c:pt idx="4">
                  <c:v>Celkový součet</c:v>
                </c:pt>
              </c:strCache>
            </c:strRef>
          </c:cat>
          <c:val>
            <c:numRef>
              <c:f>'předmět využití statistiky'!$C$89:$G$89</c:f>
              <c:numCache>
                <c:formatCode>General</c:formatCode>
                <c:ptCount val="5"/>
                <c:pt idx="0">
                  <c:v>9</c:v>
                </c:pt>
                <c:pt idx="1">
                  <c:v>13</c:v>
                </c:pt>
                <c:pt idx="2">
                  <c:v>3</c:v>
                </c:pt>
                <c:pt idx="3">
                  <c:v>5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0-4736-A1A2-D86EE621919F}"/>
            </c:ext>
          </c:extLst>
        </c:ser>
        <c:ser>
          <c:idx val="2"/>
          <c:order val="2"/>
          <c:tx>
            <c:strRef>
              <c:f>'předmět využití statistiky'!$B$90</c:f>
              <c:strCache>
                <c:ptCount val="1"/>
                <c:pt idx="0">
                  <c:v>Technický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'předmět využití statistiky'!$C$87:$G$87</c:f>
              <c:strCache>
                <c:ptCount val="5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  <c:pt idx="4">
                  <c:v>Celkový součet</c:v>
                </c:pt>
              </c:strCache>
            </c:strRef>
          </c:cat>
          <c:val>
            <c:numRef>
              <c:f>'předmět využití statistiky'!$C$90:$G$90</c:f>
              <c:numCache>
                <c:formatCode>General</c:formatCode>
                <c:ptCount val="5"/>
                <c:pt idx="0">
                  <c:v>3</c:v>
                </c:pt>
                <c:pt idx="1">
                  <c:v>13</c:v>
                </c:pt>
                <c:pt idx="2">
                  <c:v>2</c:v>
                </c:pt>
                <c:pt idx="3">
                  <c:v>6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0-4736-A1A2-D86EE621919F}"/>
            </c:ext>
          </c:extLst>
        </c:ser>
        <c:ser>
          <c:idx val="3"/>
          <c:order val="3"/>
          <c:tx>
            <c:strRef>
              <c:f>'předmět využití statistiky'!$B$91</c:f>
              <c:strCache>
                <c:ptCount val="1"/>
                <c:pt idx="0">
                  <c:v>V žádném z výše uvedených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'předmět využití statistiky'!$C$87:$G$87</c:f>
              <c:strCache>
                <c:ptCount val="5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  <c:pt idx="4">
                  <c:v>Celkový součet</c:v>
                </c:pt>
              </c:strCache>
            </c:strRef>
          </c:cat>
          <c:val>
            <c:numRef>
              <c:f>'předmět využití statistiky'!$C$91:$G$91</c:f>
              <c:numCache>
                <c:formatCode>General</c:formatCode>
                <c:ptCount val="5"/>
                <c:pt idx="0">
                  <c:v>14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00-4736-A1A2-D86EE621919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9406048"/>
        <c:axId val="549401784"/>
      </c:barChart>
      <c:catAx>
        <c:axId val="54940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401784"/>
        <c:crosses val="autoZero"/>
        <c:auto val="1"/>
        <c:lblAlgn val="ctr"/>
        <c:lblOffset val="100"/>
        <c:noMultiLvlLbl val="0"/>
      </c:catAx>
      <c:valAx>
        <c:axId val="54940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40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'předmět využití statistiky'!$B$72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'předmět využití statistiky'!$A$73:$A$77</c:f>
              <c:strCache>
                <c:ptCount val="5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  <c:pt idx="4">
                  <c:v>Celkový součet</c:v>
                </c:pt>
              </c:strCache>
            </c:strRef>
          </c:cat>
          <c:val>
            <c:numRef>
              <c:f>'předmět využití statistiky'!$B$73:$B$77</c:f>
              <c:numCache>
                <c:formatCode>General</c:formatCode>
                <c:ptCount val="5"/>
                <c:pt idx="0">
                  <c:v>24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A-42A5-A4A0-78A862A4952E}"/>
            </c:ext>
          </c:extLst>
        </c:ser>
        <c:ser>
          <c:idx val="1"/>
          <c:order val="1"/>
          <c:tx>
            <c:strRef>
              <c:f>'předmět využití statistiky'!$C$72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'předmět využití statistiky'!$A$73:$A$77</c:f>
              <c:strCache>
                <c:ptCount val="5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  <c:pt idx="4">
                  <c:v>Celkový součet</c:v>
                </c:pt>
              </c:strCache>
            </c:strRef>
          </c:cat>
          <c:val>
            <c:numRef>
              <c:f>'předmět využití statistiky'!$C$73:$C$77</c:f>
              <c:numCache>
                <c:formatCode>General</c:formatCode>
                <c:ptCount val="5"/>
                <c:pt idx="0">
                  <c:v>3</c:v>
                </c:pt>
                <c:pt idx="1">
                  <c:v>12</c:v>
                </c:pt>
                <c:pt idx="2">
                  <c:v>6</c:v>
                </c:pt>
                <c:pt idx="3">
                  <c:v>13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A-42A5-A4A0-78A862A4952E}"/>
            </c:ext>
          </c:extLst>
        </c:ser>
        <c:ser>
          <c:idx val="2"/>
          <c:order val="2"/>
          <c:tx>
            <c:strRef>
              <c:f>'předmět využití statistiky'!$D$72</c:f>
              <c:strCache>
                <c:ptCount val="1"/>
                <c:pt idx="0">
                  <c:v>Občas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'předmět využití statistiky'!$A$73:$A$77</c:f>
              <c:strCache>
                <c:ptCount val="5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  <c:pt idx="4">
                  <c:v>Celkový součet</c:v>
                </c:pt>
              </c:strCache>
            </c:strRef>
          </c:cat>
          <c:val>
            <c:numRef>
              <c:f>'předmět využití statistiky'!$D$73:$D$77</c:f>
              <c:numCache>
                <c:formatCode>General</c:formatCode>
                <c:ptCount val="5"/>
                <c:pt idx="0">
                  <c:v>21</c:v>
                </c:pt>
                <c:pt idx="1">
                  <c:v>47</c:v>
                </c:pt>
                <c:pt idx="2">
                  <c:v>8</c:v>
                </c:pt>
                <c:pt idx="3">
                  <c:v>16</c:v>
                </c:pt>
                <c:pt idx="4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A-42A5-A4A0-78A862A4952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9617304"/>
        <c:axId val="659617632"/>
      </c:barChart>
      <c:catAx>
        <c:axId val="65961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9617632"/>
        <c:crosses val="autoZero"/>
        <c:auto val="1"/>
        <c:lblAlgn val="ctr"/>
        <c:lblOffset val="100"/>
        <c:noMultiLvlLbl val="0"/>
      </c:catAx>
      <c:valAx>
        <c:axId val="6596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961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'předmět využití statistiky'!$C$111:$C$113</c:f>
              <c:strCache>
                <c:ptCount val="3"/>
                <c:pt idx="0">
                  <c:v>Tabulkové a grafické přehledy</c:v>
                </c:pt>
                <c:pt idx="1">
                  <c:v>Výzkum</c:v>
                </c:pt>
                <c:pt idx="2">
                  <c:v>Statistiku nepoužívám</c:v>
                </c:pt>
              </c:strCache>
            </c:strRef>
          </c:cat>
          <c:val>
            <c:numRef>
              <c:f>'předmět využití statistiky'!$D$111:$D$113</c:f>
              <c:numCache>
                <c:formatCode>General</c:formatCode>
                <c:ptCount val="3"/>
                <c:pt idx="0">
                  <c:v>98</c:v>
                </c:pt>
                <c:pt idx="1">
                  <c:v>50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2-45B0-BA42-9C883A1052F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'místo použití'!$B$14</c:f>
              <c:strCache>
                <c:ptCount val="1"/>
                <c:pt idx="0">
                  <c:v>Jinde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'místo použití'!$C$13:$G$13</c:f>
              <c:strCache>
                <c:ptCount val="5"/>
                <c:pt idx="0">
                  <c:v>Flegmatik (člověk klidný a pomalý, přemýšlivý a často uzavřený do sebe)</c:v>
                </c:pt>
                <c:pt idx="1">
                  <c:v>Cholerik (člověk vznětlivý a výbušný)</c:v>
                </c:pt>
                <c:pt idx="2">
                  <c:v>Melancholik (člověk citlivý, introvertní, trudomyslný, zádumčivý)</c:v>
                </c:pt>
                <c:pt idx="3">
                  <c:v>Sangvinik (člověk energický, optimistický, emočně stabilní)</c:v>
                </c:pt>
                <c:pt idx="4">
                  <c:v>Celkový součet</c:v>
                </c:pt>
              </c:strCache>
            </c:strRef>
          </c:cat>
          <c:val>
            <c:numRef>
              <c:f>'místo použití'!$C$14:$G$14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8-49A8-965C-16B8EE5B5010}"/>
            </c:ext>
          </c:extLst>
        </c:ser>
        <c:ser>
          <c:idx val="1"/>
          <c:order val="1"/>
          <c:tx>
            <c:strRef>
              <c:f>'místo použití'!$B$15</c:f>
              <c:strCache>
                <c:ptCount val="1"/>
                <c:pt idx="0">
                  <c:v>Statistiku nepoužívám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'místo použití'!$C$13:$G$13</c:f>
              <c:strCache>
                <c:ptCount val="5"/>
                <c:pt idx="0">
                  <c:v>Flegmatik (člověk klidný a pomalý, přemýšlivý a často uzavřený do sebe)</c:v>
                </c:pt>
                <c:pt idx="1">
                  <c:v>Cholerik (člověk vznětlivý a výbušný)</c:v>
                </c:pt>
                <c:pt idx="2">
                  <c:v>Melancholik (člověk citlivý, introvertní, trudomyslný, zádumčivý)</c:v>
                </c:pt>
                <c:pt idx="3">
                  <c:v>Sangvinik (člověk energický, optimistický, emočně stabilní)</c:v>
                </c:pt>
                <c:pt idx="4">
                  <c:v>Celkový součet</c:v>
                </c:pt>
              </c:strCache>
            </c:strRef>
          </c:cat>
          <c:val>
            <c:numRef>
              <c:f>'místo použití'!$C$15:$G$15</c:f>
              <c:numCache>
                <c:formatCode>General</c:formatCode>
                <c:ptCount val="5"/>
                <c:pt idx="0">
                  <c:v>13</c:v>
                </c:pt>
                <c:pt idx="1">
                  <c:v>7</c:v>
                </c:pt>
                <c:pt idx="2">
                  <c:v>13</c:v>
                </c:pt>
                <c:pt idx="3">
                  <c:v>9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B8-49A8-965C-16B8EE5B5010}"/>
            </c:ext>
          </c:extLst>
        </c:ser>
        <c:ser>
          <c:idx val="2"/>
          <c:order val="2"/>
          <c:tx>
            <c:strRef>
              <c:f>'místo použití'!$B$16</c:f>
              <c:strCache>
                <c:ptCount val="1"/>
                <c:pt idx="0">
                  <c:v>V práci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'místo použití'!$C$13:$G$13</c:f>
              <c:strCache>
                <c:ptCount val="5"/>
                <c:pt idx="0">
                  <c:v>Flegmatik (člověk klidný a pomalý, přemýšlivý a často uzavřený do sebe)</c:v>
                </c:pt>
                <c:pt idx="1">
                  <c:v>Cholerik (člověk vznětlivý a výbušný)</c:v>
                </c:pt>
                <c:pt idx="2">
                  <c:v>Melancholik (člověk citlivý, introvertní, trudomyslný, zádumčivý)</c:v>
                </c:pt>
                <c:pt idx="3">
                  <c:v>Sangvinik (člověk energický, optimistický, emočně stabilní)</c:v>
                </c:pt>
                <c:pt idx="4">
                  <c:v>Celkový součet</c:v>
                </c:pt>
              </c:strCache>
            </c:strRef>
          </c:cat>
          <c:val>
            <c:numRef>
              <c:f>'místo použití'!$C$16:$G$16</c:f>
              <c:numCache>
                <c:formatCode>General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9</c:v>
                </c:pt>
                <c:pt idx="3">
                  <c:v>20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B8-49A8-965C-16B8EE5B5010}"/>
            </c:ext>
          </c:extLst>
        </c:ser>
        <c:ser>
          <c:idx val="3"/>
          <c:order val="3"/>
          <c:tx>
            <c:strRef>
              <c:f>'místo použití'!$B$17</c:f>
              <c:strCache>
                <c:ptCount val="1"/>
                <c:pt idx="0">
                  <c:v>Ve škole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'místo použití'!$C$13:$G$13</c:f>
              <c:strCache>
                <c:ptCount val="5"/>
                <c:pt idx="0">
                  <c:v>Flegmatik (člověk klidný a pomalý, přemýšlivý a často uzavřený do sebe)</c:v>
                </c:pt>
                <c:pt idx="1">
                  <c:v>Cholerik (člověk vznětlivý a výbušný)</c:v>
                </c:pt>
                <c:pt idx="2">
                  <c:v>Melancholik (člověk citlivý, introvertní, trudomyslný, zádumčivý)</c:v>
                </c:pt>
                <c:pt idx="3">
                  <c:v>Sangvinik (člověk energický, optimistický, emočně stabilní)</c:v>
                </c:pt>
                <c:pt idx="4">
                  <c:v>Celkový součet</c:v>
                </c:pt>
              </c:strCache>
            </c:strRef>
          </c:cat>
          <c:val>
            <c:numRef>
              <c:f>'místo použití'!$C$17:$G$17</c:f>
              <c:numCache>
                <c:formatCode>General</c:formatCode>
                <c:ptCount val="5"/>
                <c:pt idx="0">
                  <c:v>13</c:v>
                </c:pt>
                <c:pt idx="1">
                  <c:v>5</c:v>
                </c:pt>
                <c:pt idx="2">
                  <c:v>16</c:v>
                </c:pt>
                <c:pt idx="3">
                  <c:v>13</c:v>
                </c:pt>
                <c:pt idx="4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B8-49A8-965C-16B8EE5B50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4755160"/>
        <c:axId val="644773528"/>
      </c:barChart>
      <c:catAx>
        <c:axId val="64475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4773528"/>
        <c:crosses val="autoZero"/>
        <c:auto val="1"/>
        <c:lblAlgn val="ctr"/>
        <c:lblOffset val="100"/>
        <c:noMultiLvlLbl val="0"/>
      </c:catAx>
      <c:valAx>
        <c:axId val="64477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4755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'závislost frekvence'!$C$34:$C$35</c:f>
              <c:strCache>
                <c:ptCount val="2"/>
                <c:pt idx="0">
                  <c:v>Muž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frekvence'!$B$36:$B$38</c:f>
              <c:strCache>
                <c:ptCount val="3"/>
                <c:pt idx="0">
                  <c:v>Párkrát do roka</c:v>
                </c:pt>
                <c:pt idx="1">
                  <c:v>Párkrát do týdne či do měsíce</c:v>
                </c:pt>
                <c:pt idx="2">
                  <c:v>Statistiku nepoužívám</c:v>
                </c:pt>
              </c:strCache>
            </c:strRef>
          </c:cat>
          <c:val>
            <c:numRef>
              <c:f>'závislost frekvence'!$C$36:$C$38</c:f>
              <c:numCache>
                <c:formatCode>General</c:formatCode>
                <c:ptCount val="3"/>
                <c:pt idx="0">
                  <c:v>26</c:v>
                </c:pt>
                <c:pt idx="1">
                  <c:v>20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B-480F-9FB9-5677023E2FC6}"/>
            </c:ext>
          </c:extLst>
        </c:ser>
        <c:ser>
          <c:idx val="1"/>
          <c:order val="1"/>
          <c:tx>
            <c:strRef>
              <c:f>'závislost frekvence'!$D$34:$D$35</c:f>
              <c:strCache>
                <c:ptCount val="2"/>
                <c:pt idx="0">
                  <c:v>Žena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frekvence'!$B$36:$B$38</c:f>
              <c:strCache>
                <c:ptCount val="3"/>
                <c:pt idx="0">
                  <c:v>Párkrát do roka</c:v>
                </c:pt>
                <c:pt idx="1">
                  <c:v>Párkrát do týdne či do měsíce</c:v>
                </c:pt>
                <c:pt idx="2">
                  <c:v>Statistiku nepoužívám</c:v>
                </c:pt>
              </c:strCache>
            </c:strRef>
          </c:cat>
          <c:val>
            <c:numRef>
              <c:f>'závislost frekvence'!$D$36:$D$38</c:f>
              <c:numCache>
                <c:formatCode>General</c:formatCode>
                <c:ptCount val="3"/>
                <c:pt idx="0">
                  <c:v>46</c:v>
                </c:pt>
                <c:pt idx="1">
                  <c:v>28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4B-480F-9FB9-5677023E2FC6}"/>
            </c:ext>
          </c:extLst>
        </c:ser>
        <c:ser>
          <c:idx val="2"/>
          <c:order val="2"/>
          <c:tx>
            <c:strRef>
              <c:f>'závislost frekvence'!$E$34:$E$35</c:f>
              <c:strCache>
                <c:ptCount val="2"/>
                <c:pt idx="0">
                  <c:v>Celkový součet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frekvence'!$B$36:$B$38</c:f>
              <c:strCache>
                <c:ptCount val="3"/>
                <c:pt idx="0">
                  <c:v>Párkrát do roka</c:v>
                </c:pt>
                <c:pt idx="1">
                  <c:v>Párkrát do týdne či do měsíce</c:v>
                </c:pt>
                <c:pt idx="2">
                  <c:v>Statistiku nepoužívám</c:v>
                </c:pt>
              </c:strCache>
            </c:strRef>
          </c:cat>
          <c:val>
            <c:numRef>
              <c:f>'závislost frekvence'!$E$36:$E$38</c:f>
              <c:numCache>
                <c:formatCode>General</c:formatCode>
                <c:ptCount val="3"/>
                <c:pt idx="0">
                  <c:v>72</c:v>
                </c:pt>
                <c:pt idx="1">
                  <c:v>48</c:v>
                </c:pt>
                <c:pt idx="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4B-480F-9FB9-5677023E2F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719736"/>
        <c:axId val="119720064"/>
      </c:barChart>
      <c:catAx>
        <c:axId val="119719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9720064"/>
        <c:crosses val="autoZero"/>
        <c:auto val="1"/>
        <c:lblAlgn val="ctr"/>
        <c:lblOffset val="100"/>
        <c:noMultiLvlLbl val="0"/>
      </c:catAx>
      <c:valAx>
        <c:axId val="11972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971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'místo použití'!$C$1</c:f>
              <c:strCache>
                <c:ptCount val="1"/>
                <c:pt idx="0">
                  <c:v>jiné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'místo použití'!$B$2:$B$5</c:f>
              <c:strCache>
                <c:ptCount val="4"/>
                <c:pt idx="0">
                  <c:v>Jinde</c:v>
                </c:pt>
                <c:pt idx="1">
                  <c:v>Statistiku nepoužívám</c:v>
                </c:pt>
                <c:pt idx="2">
                  <c:v>V práci</c:v>
                </c:pt>
                <c:pt idx="3">
                  <c:v>Ve škole</c:v>
                </c:pt>
              </c:strCache>
            </c:strRef>
          </c:cat>
          <c:val>
            <c:numRef>
              <c:f>'místo použití'!$C$2:$C$5</c:f>
              <c:numCache>
                <c:formatCode>General</c:formatCode>
                <c:ptCount val="4"/>
                <c:pt idx="0">
                  <c:v>6</c:v>
                </c:pt>
                <c:pt idx="1">
                  <c:v>25</c:v>
                </c:pt>
                <c:pt idx="2">
                  <c:v>14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D-42E0-BB19-10E095A7A046}"/>
            </c:ext>
          </c:extLst>
        </c:ser>
        <c:ser>
          <c:idx val="1"/>
          <c:order val="1"/>
          <c:tx>
            <c:strRef>
              <c:f>'místo použití'!$D$1</c:f>
              <c:strCache>
                <c:ptCount val="1"/>
                <c:pt idx="0">
                  <c:v>Vysokoškolské vzdělání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'místo použití'!$B$2:$B$5</c:f>
              <c:strCache>
                <c:ptCount val="4"/>
                <c:pt idx="0">
                  <c:v>Jinde</c:v>
                </c:pt>
                <c:pt idx="1">
                  <c:v>Statistiku nepoužívám</c:v>
                </c:pt>
                <c:pt idx="2">
                  <c:v>V práci</c:v>
                </c:pt>
                <c:pt idx="3">
                  <c:v>Ve škole</c:v>
                </c:pt>
              </c:strCache>
            </c:strRef>
          </c:cat>
          <c:val>
            <c:numRef>
              <c:f>'místo použití'!$D$2:$D$5</c:f>
              <c:numCache>
                <c:formatCode>General</c:formatCode>
                <c:ptCount val="4"/>
                <c:pt idx="0">
                  <c:v>16</c:v>
                </c:pt>
                <c:pt idx="1">
                  <c:v>17</c:v>
                </c:pt>
                <c:pt idx="2">
                  <c:v>38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D-42E0-BB19-10E095A7A046}"/>
            </c:ext>
          </c:extLst>
        </c:ser>
        <c:ser>
          <c:idx val="2"/>
          <c:order val="2"/>
          <c:tx>
            <c:strRef>
              <c:f>'místo použití'!$E$1</c:f>
              <c:strCache>
                <c:ptCount val="1"/>
                <c:pt idx="0">
                  <c:v>Celkový součet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'místo použití'!$B$2:$B$5</c:f>
              <c:strCache>
                <c:ptCount val="4"/>
                <c:pt idx="0">
                  <c:v>Jinde</c:v>
                </c:pt>
                <c:pt idx="1">
                  <c:v>Statistiku nepoužívám</c:v>
                </c:pt>
                <c:pt idx="2">
                  <c:v>V práci</c:v>
                </c:pt>
                <c:pt idx="3">
                  <c:v>Ve škole</c:v>
                </c:pt>
              </c:strCache>
            </c:strRef>
          </c:cat>
          <c:val>
            <c:numRef>
              <c:f>'místo použití'!$E$2:$E$5</c:f>
              <c:numCache>
                <c:formatCode>General</c:formatCode>
                <c:ptCount val="4"/>
                <c:pt idx="0">
                  <c:v>22</c:v>
                </c:pt>
                <c:pt idx="1">
                  <c:v>42</c:v>
                </c:pt>
                <c:pt idx="2">
                  <c:v>52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8D-42E0-BB19-10E095A7A0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9619928"/>
        <c:axId val="659616320"/>
      </c:barChart>
      <c:catAx>
        <c:axId val="65961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9616320"/>
        <c:crosses val="autoZero"/>
        <c:auto val="1"/>
        <c:lblAlgn val="ctr"/>
        <c:lblOffset val="100"/>
        <c:noMultiLvlLbl val="0"/>
      </c:catAx>
      <c:valAx>
        <c:axId val="65961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961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'odhad zneužití statistiky'!$G$108:$G$112</c:f>
              <c:strCache>
                <c:ptCount val="5"/>
                <c:pt idx="0">
                  <c:v>Spíše ne</c:v>
                </c:pt>
                <c:pt idx="1">
                  <c:v>Nedovedu posoudit</c:v>
                </c:pt>
                <c:pt idx="2">
                  <c:v>Spíše ano</c:v>
                </c:pt>
                <c:pt idx="3">
                  <c:v>Ne</c:v>
                </c:pt>
                <c:pt idx="4">
                  <c:v>Ano</c:v>
                </c:pt>
              </c:strCache>
            </c:strRef>
          </c:cat>
          <c:val>
            <c:numRef>
              <c:f>'odhad zneužití statistiky'!$H$108:$H$112</c:f>
              <c:numCache>
                <c:formatCode>General</c:formatCode>
                <c:ptCount val="5"/>
                <c:pt idx="0">
                  <c:v>54</c:v>
                </c:pt>
                <c:pt idx="1">
                  <c:v>40</c:v>
                </c:pt>
                <c:pt idx="2">
                  <c:v>38</c:v>
                </c:pt>
                <c:pt idx="3">
                  <c:v>21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5-432A-A90E-9954C209CA9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'zájem o důveryhodnost masmédií'!$C$58:$C$64</c:f>
              <c:strCache>
                <c:ptCount val="7"/>
                <c:pt idx="0">
                  <c:v>Politika</c:v>
                </c:pt>
                <c:pt idx="1">
                  <c:v>Z jiného oboru</c:v>
                </c:pt>
                <c:pt idx="2">
                  <c:v>Počasí</c:v>
                </c:pt>
                <c:pt idx="3">
                  <c:v>Kultura</c:v>
                </c:pt>
                <c:pt idx="4">
                  <c:v>Sport</c:v>
                </c:pt>
                <c:pt idx="5">
                  <c:v>Technologie</c:v>
                </c:pt>
                <c:pt idx="6">
                  <c:v>Životní styl</c:v>
                </c:pt>
              </c:strCache>
            </c:strRef>
          </c:cat>
          <c:val>
            <c:numRef>
              <c:f>'zájem o důveryhodnost masmédií'!$D$58:$D$64</c:f>
              <c:numCache>
                <c:formatCode>General</c:formatCode>
                <c:ptCount val="7"/>
                <c:pt idx="0">
                  <c:v>37</c:v>
                </c:pt>
                <c:pt idx="1">
                  <c:v>29</c:v>
                </c:pt>
                <c:pt idx="2">
                  <c:v>27</c:v>
                </c:pt>
                <c:pt idx="3">
                  <c:v>21</c:v>
                </c:pt>
                <c:pt idx="4">
                  <c:v>18</c:v>
                </c:pt>
                <c:pt idx="5">
                  <c:v>17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0-4E28-A463-02B546DF34F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'zájem o důveryhodnost masmédií'!$F$69:$F$76</c:f>
              <c:strCache>
                <c:ptCount val="8"/>
                <c:pt idx="0">
                  <c:v>Ekonomie, politologie, právo, psychologie, sociologie</c:v>
                </c:pt>
                <c:pt idx="1">
                  <c:v>Technickém</c:v>
                </c:pt>
                <c:pt idx="2">
                  <c:v>V žádném z výše uvedených</c:v>
                </c:pt>
                <c:pt idx="3">
                  <c:v>Přírodovědeckém</c:v>
                </c:pt>
                <c:pt idx="4">
                  <c:v>Filozofie, historie, teologie, tělovýchova, uměnovědy</c:v>
                </c:pt>
                <c:pt idx="5">
                  <c:v>Umění</c:v>
                </c:pt>
                <c:pt idx="6">
                  <c:v>Zemědělském</c:v>
                </c:pt>
                <c:pt idx="7">
                  <c:v>Vojenství a policie</c:v>
                </c:pt>
              </c:strCache>
            </c:strRef>
          </c:cat>
          <c:val>
            <c:numRef>
              <c:f>'zájem o důveryhodnost masmédií'!$G$69:$G$76</c:f>
              <c:numCache>
                <c:formatCode>General</c:formatCode>
                <c:ptCount val="8"/>
                <c:pt idx="0">
                  <c:v>83</c:v>
                </c:pt>
                <c:pt idx="1">
                  <c:v>31</c:v>
                </c:pt>
                <c:pt idx="2">
                  <c:v>27</c:v>
                </c:pt>
                <c:pt idx="3">
                  <c:v>21</c:v>
                </c:pt>
                <c:pt idx="4">
                  <c:v>17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3-449F-8120-BE06AB09969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3E6-4A3F-A845-CC7B87E295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3E6-4A3F-A845-CC7B87E29501}"/>
              </c:ext>
            </c:extLst>
          </c:dPt>
          <c:dLbls>
            <c:dLbl>
              <c:idx val="2"/>
              <c:layout>
                <c:manualLayout>
                  <c:x val="-3.6111111111111108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E6-4A3F-A845-CC7B87E29501}"/>
                </c:ext>
              </c:extLst>
            </c:dLbl>
            <c:dLbl>
              <c:idx val="3"/>
              <c:layout>
                <c:manualLayout>
                  <c:x val="4.4444444444444495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E6-4A3F-A845-CC7B87E2950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'výskyt dezinformací'!$A$69:$A$72</c:f>
              <c:strCache>
                <c:ptCount val="4"/>
                <c:pt idx="0">
                  <c:v>Na internetu</c:v>
                </c:pt>
                <c:pt idx="1">
                  <c:v>Televizi</c:v>
                </c:pt>
                <c:pt idx="2">
                  <c:v>Rozhlase</c:v>
                </c:pt>
                <c:pt idx="3">
                  <c:v>Novinách</c:v>
                </c:pt>
              </c:strCache>
            </c:strRef>
          </c:cat>
          <c:val>
            <c:numRef>
              <c:f>'výskyt dezinformací'!$B$69:$B$72</c:f>
              <c:numCache>
                <c:formatCode>General</c:formatCode>
                <c:ptCount val="4"/>
                <c:pt idx="0">
                  <c:v>124</c:v>
                </c:pt>
                <c:pt idx="1">
                  <c:v>35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6-4A3F-A845-CC7B87E29501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'míry koncentrace'!$I$88:$I$90</c:f>
              <c:strCache>
                <c:ptCount val="3"/>
                <c:pt idx="0">
                  <c:v>Směrodatná odchylka</c:v>
                </c:pt>
                <c:pt idx="1">
                  <c:v>Špičatost</c:v>
                </c:pt>
                <c:pt idx="2">
                  <c:v>Šikmost</c:v>
                </c:pt>
              </c:strCache>
            </c:strRef>
          </c:cat>
          <c:val>
            <c:numRef>
              <c:f>'míry koncentrace'!$J$88:$J$90</c:f>
              <c:numCache>
                <c:formatCode>General</c:formatCode>
                <c:ptCount val="3"/>
                <c:pt idx="0">
                  <c:v>88</c:v>
                </c:pt>
                <c:pt idx="1">
                  <c:v>63</c:v>
                </c:pt>
                <c:pt idx="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F-424A-845F-790973E774C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'aritmetický průměr'!$A$2:$A$5</c:f>
              <c:strCache>
                <c:ptCount val="4"/>
                <c:pt idx="0">
                  <c:v>1, 2, 3, 4, 5</c:v>
                </c:pt>
                <c:pt idx="1">
                  <c:v>1000, 2000, 3000, 3500, 3600, 4000</c:v>
                </c:pt>
                <c:pt idx="2">
                  <c:v>10, 20, 30, 40, 800</c:v>
                </c:pt>
                <c:pt idx="3">
                  <c:v>5, 200, 300, 400, 500</c:v>
                </c:pt>
              </c:strCache>
            </c:strRef>
          </c:cat>
          <c:val>
            <c:numRef>
              <c:f>'aritmetický průměr'!$B$2:$B$5</c:f>
              <c:numCache>
                <c:formatCode>General</c:formatCode>
                <c:ptCount val="4"/>
                <c:pt idx="0">
                  <c:v>112</c:v>
                </c:pt>
                <c:pt idx="1">
                  <c:v>102</c:v>
                </c:pt>
                <c:pt idx="2">
                  <c:v>45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B-4BB4-8B43-E7FDDCF73A5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rozptyl!$A$1:$A$4</c:f>
              <c:strCache>
                <c:ptCount val="4"/>
                <c:pt idx="0">
                  <c:v>V jednotkách zkoumaného jevu</c:v>
                </c:pt>
                <c:pt idx="1">
                  <c:v>V jednotkách zkoumaného jevu umocněných na druhou</c:v>
                </c:pt>
                <c:pt idx="2">
                  <c:v>V procentech</c:v>
                </c:pt>
                <c:pt idx="3">
                  <c:v>Bezrozměrným číslem</c:v>
                </c:pt>
              </c:strCache>
            </c:strRef>
          </c:cat>
          <c:val>
            <c:numRef>
              <c:f>rozptyl!$B$1:$B$4</c:f>
              <c:numCache>
                <c:formatCode>General</c:formatCode>
                <c:ptCount val="4"/>
                <c:pt idx="0">
                  <c:v>68</c:v>
                </c:pt>
                <c:pt idx="1">
                  <c:v>39</c:v>
                </c:pt>
                <c:pt idx="2">
                  <c:v>38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C-4D29-9939-9FD895B8FE2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List2!$A$1:$A$2</c:f>
              <c:strCache>
                <c:ptCount val="2"/>
                <c:pt idx="0">
                  <c:v>Žena</c:v>
                </c:pt>
                <c:pt idx="1">
                  <c:v>Muž</c:v>
                </c:pt>
              </c:strCache>
            </c:strRef>
          </c:cat>
          <c:val>
            <c:numRef>
              <c:f>List2!$B$1:$B$2</c:f>
              <c:numCache>
                <c:formatCode>General</c:formatCode>
                <c:ptCount val="2"/>
                <c:pt idx="0">
                  <c:v>113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3-4E10-BE47-921BB9088D8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List2!$A$32:$A$34</c:f>
              <c:strCache>
                <c:ptCount val="3"/>
                <c:pt idx="0">
                  <c:v>Občas</c:v>
                </c:pt>
                <c:pt idx="1">
                  <c:v>Ne</c:v>
                </c:pt>
                <c:pt idx="2">
                  <c:v>Ano</c:v>
                </c:pt>
              </c:strCache>
            </c:strRef>
          </c:cat>
          <c:val>
            <c:numRef>
              <c:f>List2!$B$32:$B$34</c:f>
              <c:numCache>
                <c:formatCode>General</c:formatCode>
                <c:ptCount val="3"/>
                <c:pt idx="0">
                  <c:v>92</c:v>
                </c:pt>
                <c:pt idx="1">
                  <c:v>37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B-4A9A-9488-D8A9A98B447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'závislost frekvence'!$C$22:$C$23</c:f>
              <c:strCache>
                <c:ptCount val="2"/>
                <c:pt idx="0">
                  <c:v>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frekvence'!$B$24:$B$26</c:f>
              <c:strCache>
                <c:ptCount val="3"/>
                <c:pt idx="0">
                  <c:v>Párkrát do roka</c:v>
                </c:pt>
                <c:pt idx="1">
                  <c:v>Párkrát do týdne či do měsíce</c:v>
                </c:pt>
                <c:pt idx="2">
                  <c:v>Statistiku nepoužívám</c:v>
                </c:pt>
              </c:strCache>
            </c:strRef>
          </c:cat>
          <c:val>
            <c:numRef>
              <c:f>'závislost frekvence'!$C$24:$C$26</c:f>
              <c:numCache>
                <c:formatCode>General</c:formatCode>
                <c:ptCount val="3"/>
                <c:pt idx="0">
                  <c:v>10</c:v>
                </c:pt>
                <c:pt idx="1">
                  <c:v>2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C-41E8-9997-9A402B8CB723}"/>
            </c:ext>
          </c:extLst>
        </c:ser>
        <c:ser>
          <c:idx val="1"/>
          <c:order val="1"/>
          <c:tx>
            <c:strRef>
              <c:f>'závislost frekvence'!$D$22:$D$23</c:f>
              <c:strCache>
                <c:ptCount val="2"/>
                <c:pt idx="0">
                  <c:v>Ano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frekvence'!$B$24:$B$26</c:f>
              <c:strCache>
                <c:ptCount val="3"/>
                <c:pt idx="0">
                  <c:v>Párkrát do roka</c:v>
                </c:pt>
                <c:pt idx="1">
                  <c:v>Párkrát do týdne či do měsíce</c:v>
                </c:pt>
                <c:pt idx="2">
                  <c:v>Statistiku nepoužívám</c:v>
                </c:pt>
              </c:strCache>
            </c:strRef>
          </c:cat>
          <c:val>
            <c:numRef>
              <c:f>'závislost frekvence'!$D$24:$D$26</c:f>
              <c:numCache>
                <c:formatCode>General</c:formatCode>
                <c:ptCount val="3"/>
                <c:pt idx="0">
                  <c:v>8</c:v>
                </c:pt>
                <c:pt idx="1">
                  <c:v>23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7C-41E8-9997-9A402B8CB723}"/>
            </c:ext>
          </c:extLst>
        </c:ser>
        <c:ser>
          <c:idx val="2"/>
          <c:order val="2"/>
          <c:tx>
            <c:strRef>
              <c:f>'závislost frekvence'!$E$22:$E$23</c:f>
              <c:strCache>
                <c:ptCount val="2"/>
                <c:pt idx="0">
                  <c:v>Občas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frekvence'!$B$24:$B$26</c:f>
              <c:strCache>
                <c:ptCount val="3"/>
                <c:pt idx="0">
                  <c:v>Párkrát do roka</c:v>
                </c:pt>
                <c:pt idx="1">
                  <c:v>Párkrát do týdne či do měsíce</c:v>
                </c:pt>
                <c:pt idx="2">
                  <c:v>Statistiku nepoužívám</c:v>
                </c:pt>
              </c:strCache>
            </c:strRef>
          </c:cat>
          <c:val>
            <c:numRef>
              <c:f>'závislost frekvence'!$E$24:$E$26</c:f>
              <c:numCache>
                <c:formatCode>General</c:formatCode>
                <c:ptCount val="3"/>
                <c:pt idx="0">
                  <c:v>54</c:v>
                </c:pt>
                <c:pt idx="1">
                  <c:v>23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7C-41E8-9997-9A402B8CB723}"/>
            </c:ext>
          </c:extLst>
        </c:ser>
        <c:ser>
          <c:idx val="3"/>
          <c:order val="3"/>
          <c:tx>
            <c:strRef>
              <c:f>'závislost frekvence'!$F$22:$F$23</c:f>
              <c:strCache>
                <c:ptCount val="2"/>
                <c:pt idx="0">
                  <c:v>Celkový součet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frekvence'!$B$24:$B$26</c:f>
              <c:strCache>
                <c:ptCount val="3"/>
                <c:pt idx="0">
                  <c:v>Párkrát do roka</c:v>
                </c:pt>
                <c:pt idx="1">
                  <c:v>Párkrát do týdne či do měsíce</c:v>
                </c:pt>
                <c:pt idx="2">
                  <c:v>Statistiku nepoužívám</c:v>
                </c:pt>
              </c:strCache>
            </c:strRef>
          </c:cat>
          <c:val>
            <c:numRef>
              <c:f>'závislost frekvence'!$F$24:$F$26</c:f>
              <c:numCache>
                <c:formatCode>General</c:formatCode>
                <c:ptCount val="3"/>
                <c:pt idx="0">
                  <c:v>72</c:v>
                </c:pt>
                <c:pt idx="1">
                  <c:v>48</c:v>
                </c:pt>
                <c:pt idx="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7C-41E8-9997-9A402B8CB7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7983856"/>
        <c:axId val="637978608"/>
      </c:barChart>
      <c:catAx>
        <c:axId val="63798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37978608"/>
        <c:crosses val="autoZero"/>
        <c:auto val="1"/>
        <c:lblAlgn val="ctr"/>
        <c:lblOffset val="100"/>
        <c:noMultiLvlLbl val="0"/>
      </c:catAx>
      <c:valAx>
        <c:axId val="63797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3798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graf!$F$59:$F$61</c:f>
              <c:strCache>
                <c:ptCount val="3"/>
                <c:pt idx="0">
                  <c:v>Počet vražd měl rostoucí tendenci</c:v>
                </c:pt>
                <c:pt idx="1">
                  <c:v>Počet vražd měl klesající tendenci</c:v>
                </c:pt>
                <c:pt idx="2">
                  <c:v>Počet vražd měl konstantní tendenci</c:v>
                </c:pt>
              </c:strCache>
            </c:strRef>
          </c:cat>
          <c:val>
            <c:numRef>
              <c:f>graf!$G$59:$G$61</c:f>
              <c:numCache>
                <c:formatCode>General</c:formatCode>
                <c:ptCount val="3"/>
                <c:pt idx="0">
                  <c:v>79</c:v>
                </c:pt>
                <c:pt idx="1">
                  <c:v>77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5-4465-BD27-817B7049E29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'lineární regrese analýza'!$G$147:$G$151</c:f>
              <c:strCache>
                <c:ptCount val="5"/>
                <c:pt idx="0">
                  <c:v>Funkční závislost mezi dvěma jevy</c:v>
                </c:pt>
                <c:pt idx="1">
                  <c:v>Nevím</c:v>
                </c:pt>
                <c:pt idx="2">
                  <c:v>Funkční závislost mezi více než dvěma jevy</c:v>
                </c:pt>
                <c:pt idx="3">
                  <c:v>Významnost závislosti</c:v>
                </c:pt>
                <c:pt idx="4">
                  <c:v>Sílu závislosti mezi více než dvěma jevy</c:v>
                </c:pt>
              </c:strCache>
            </c:strRef>
          </c:cat>
          <c:val>
            <c:numRef>
              <c:f>'lineární regrese analýza'!$H$147:$H$151</c:f>
              <c:numCache>
                <c:formatCode>General</c:formatCode>
                <c:ptCount val="5"/>
                <c:pt idx="0">
                  <c:v>76</c:v>
                </c:pt>
                <c:pt idx="1">
                  <c:v>50</c:v>
                </c:pt>
                <c:pt idx="2">
                  <c:v>27</c:v>
                </c:pt>
                <c:pt idx="3">
                  <c:v>18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E-4EE9-A138-7BFFEF14544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korelace!$G$2</c:f>
              <c:strCache>
                <c:ptCount val="1"/>
                <c:pt idx="0">
                  <c:v>Jiná odpověď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korelace!$H$1:$I$1</c:f>
              <c:strCache>
                <c:ptCount val="2"/>
                <c:pt idx="0">
                  <c:v>Muž</c:v>
                </c:pt>
                <c:pt idx="1">
                  <c:v>Žena</c:v>
                </c:pt>
              </c:strCache>
            </c:strRef>
          </c:cat>
          <c:val>
            <c:numRef>
              <c:f>korelace!$H$2:$I$2</c:f>
              <c:numCache>
                <c:formatCode>General</c:formatCode>
                <c:ptCount val="2"/>
                <c:pt idx="0">
                  <c:v>28</c:v>
                </c:pt>
                <c:pt idx="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F-4327-921C-F98B682096AF}"/>
            </c:ext>
          </c:extLst>
        </c:ser>
        <c:ser>
          <c:idx val="1"/>
          <c:order val="1"/>
          <c:tx>
            <c:strRef>
              <c:f>korelace!$G$3</c:f>
              <c:strCache>
                <c:ptCount val="1"/>
                <c:pt idx="0">
                  <c:v>Mezi roční spotřebou sýra na obyvatele a počtem udělených titulů z matematiky je zdánlivá korelace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korelace!$H$1:$I$1</c:f>
              <c:strCache>
                <c:ptCount val="2"/>
                <c:pt idx="0">
                  <c:v>Muž</c:v>
                </c:pt>
                <c:pt idx="1">
                  <c:v>Žena</c:v>
                </c:pt>
              </c:strCache>
            </c:strRef>
          </c:cat>
          <c:val>
            <c:numRef>
              <c:f>korelace!$H$3:$I$3</c:f>
              <c:numCache>
                <c:formatCode>General</c:formatCode>
                <c:ptCount val="2"/>
                <c:pt idx="0">
                  <c:v>22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FF-4327-921C-F98B682096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4771560"/>
        <c:axId val="644768936"/>
      </c:barChart>
      <c:catAx>
        <c:axId val="64477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4768936"/>
        <c:crosses val="autoZero"/>
        <c:auto val="1"/>
        <c:lblAlgn val="ctr"/>
        <c:lblOffset val="100"/>
        <c:noMultiLvlLbl val="0"/>
      </c:catAx>
      <c:valAx>
        <c:axId val="64476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4771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korelace!$G$18</c:f>
              <c:strCache>
                <c:ptCount val="1"/>
                <c:pt idx="0">
                  <c:v>Mezi roční spotřebou sýra na obyvatele a počtem udělených titulů z matematiky je zdánlivá korelace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korelace!$H$17:$J$17</c:f>
              <c:strCache>
                <c:ptCount val="3"/>
                <c:pt idx="0">
                  <c:v>15-23</c:v>
                </c:pt>
                <c:pt idx="1">
                  <c:v>24-32</c:v>
                </c:pt>
                <c:pt idx="2">
                  <c:v>33+</c:v>
                </c:pt>
              </c:strCache>
            </c:strRef>
          </c:cat>
          <c:val>
            <c:numRef>
              <c:f>korelace!$H$18:$J$18</c:f>
              <c:numCache>
                <c:formatCode>General</c:formatCode>
                <c:ptCount val="3"/>
                <c:pt idx="0">
                  <c:v>18</c:v>
                </c:pt>
                <c:pt idx="1">
                  <c:v>32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5-4052-BBB9-D78A1851554A}"/>
            </c:ext>
          </c:extLst>
        </c:ser>
        <c:ser>
          <c:idx val="1"/>
          <c:order val="1"/>
          <c:tx>
            <c:strRef>
              <c:f>korelace!$G$19</c:f>
              <c:strCache>
                <c:ptCount val="1"/>
                <c:pt idx="0">
                  <c:v>Jiná odpověď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korelace!$H$17:$J$17</c:f>
              <c:strCache>
                <c:ptCount val="3"/>
                <c:pt idx="0">
                  <c:v>15-23</c:v>
                </c:pt>
                <c:pt idx="1">
                  <c:v>24-32</c:v>
                </c:pt>
                <c:pt idx="2">
                  <c:v>33+</c:v>
                </c:pt>
              </c:strCache>
            </c:strRef>
          </c:cat>
          <c:val>
            <c:numRef>
              <c:f>korelace!$H$19:$J$19</c:f>
              <c:numCache>
                <c:formatCode>General</c:formatCode>
                <c:ptCount val="3"/>
                <c:pt idx="0">
                  <c:v>24</c:v>
                </c:pt>
                <c:pt idx="1">
                  <c:v>40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5-4052-BBB9-D78A185155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9641248"/>
        <c:axId val="659633704"/>
      </c:barChart>
      <c:catAx>
        <c:axId val="65964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9633704"/>
        <c:crosses val="autoZero"/>
        <c:auto val="1"/>
        <c:lblAlgn val="ctr"/>
        <c:lblOffset val="100"/>
        <c:noMultiLvlLbl val="0"/>
      </c:catAx>
      <c:valAx>
        <c:axId val="65963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964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korelace!$J$82:$J$85</c:f>
              <c:strCache>
                <c:ptCount val="4"/>
                <c:pt idx="0">
                  <c:v>Zdánlivá korelace</c:v>
                </c:pt>
                <c:pt idx="1">
                  <c:v>Žádná korelace</c:v>
                </c:pt>
                <c:pt idx="2">
                  <c:v>Slabá korelace</c:v>
                </c:pt>
                <c:pt idx="3">
                  <c:v>Silná korelace</c:v>
                </c:pt>
              </c:strCache>
            </c:strRef>
          </c:cat>
          <c:val>
            <c:numRef>
              <c:f>korelace!$K$82:$K$85</c:f>
              <c:numCache>
                <c:formatCode>General</c:formatCode>
                <c:ptCount val="4"/>
                <c:pt idx="0">
                  <c:v>74</c:v>
                </c:pt>
                <c:pt idx="1">
                  <c:v>40</c:v>
                </c:pt>
                <c:pt idx="2">
                  <c:v>27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0-46E2-9A31-9F987ED1AEB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'zájem o důveryhodnost médií'!$B$71:$B$73</c:f>
              <c:strCache>
                <c:ptCount val="3"/>
                <c:pt idx="0">
                  <c:v>Ano</c:v>
                </c:pt>
                <c:pt idx="1">
                  <c:v>Občas</c:v>
                </c:pt>
                <c:pt idx="2">
                  <c:v>Ne</c:v>
                </c:pt>
              </c:strCache>
            </c:strRef>
          </c:cat>
          <c:val>
            <c:numRef>
              <c:f>'zájem o důveryhodnost médií'!$C$71:$C$73</c:f>
              <c:numCache>
                <c:formatCode>General</c:formatCode>
                <c:ptCount val="3"/>
                <c:pt idx="0">
                  <c:v>75</c:v>
                </c:pt>
                <c:pt idx="1">
                  <c:v>68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1-4A11-9359-60EBF4DD2ED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'zájem o důveryhodnost médií'!$B$71:$B$73</c:f>
              <c:strCache>
                <c:ptCount val="3"/>
                <c:pt idx="0">
                  <c:v>Ano</c:v>
                </c:pt>
                <c:pt idx="1">
                  <c:v>Občas</c:v>
                </c:pt>
                <c:pt idx="2">
                  <c:v>Ne</c:v>
                </c:pt>
              </c:strCache>
            </c:strRef>
          </c:cat>
          <c:val>
            <c:numRef>
              <c:f>'zájem o důveryhodnost médií'!$D$71:$D$73</c:f>
              <c:numCache>
                <c:formatCode>0.00%</c:formatCode>
                <c:ptCount val="3"/>
                <c:pt idx="0">
                  <c:v>0.46010000000000001</c:v>
                </c:pt>
                <c:pt idx="1">
                  <c:v>0.41720000000000002</c:v>
                </c:pt>
                <c:pt idx="2">
                  <c:v>0.1227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61-4A11-9359-60EBF4DD2ED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6D5-46BA-9A35-0704DEC158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6D5-46BA-9A35-0704DEC1583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6D5-46BA-9A35-0704DEC1583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16D5-46BA-9A35-0704DEC1583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6D5-46BA-9A35-0704DEC1583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16D5-46BA-9A35-0704DEC1583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6D5-46BA-9A35-0704DEC1583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16D5-46BA-9A35-0704DEC1583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6D5-46BA-9A35-0704DEC1583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16D5-46BA-9A35-0704DEC1583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6D5-46BA-9A35-0704DEC1583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6D5-46BA-9A35-0704DEC1583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16D5-46BA-9A35-0704DEC1583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16D5-46BA-9A35-0704DEC1583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16D5-46BA-9A35-0704DEC1583A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16D5-46BA-9A35-0704DEC1583A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16D5-46BA-9A35-0704DEC1583A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16D5-46BA-9A35-0704DEC1583A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16D5-46BA-9A35-0704DEC1583A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16D5-46BA-9A35-0704DEC1583A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16D5-46BA-9A35-0704DEC1583A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16D5-46BA-9A35-0704DEC1583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'Surová data'!$Z$170:$Z$180</c:f>
              <c:strCache>
                <c:ptCount val="11"/>
                <c:pt idx="0">
                  <c:v>Zákonodárci a řídící pracovníci</c:v>
                </c:pt>
                <c:pt idx="1">
                  <c:v>Specialisté, vědečtí a odborní duševní pracovníci</c:v>
                </c:pt>
                <c:pt idx="2">
                  <c:v>Techničtí a odborní pracovníci</c:v>
                </c:pt>
                <c:pt idx="3">
                  <c:v>Úředníci</c:v>
                </c:pt>
                <c:pt idx="4">
                  <c:v>Pracovníci ve službách a prodeji</c:v>
                </c:pt>
                <c:pt idx="5">
                  <c:v>Kvalifikovaní pracovníci v zemědělství, lesnictví a rybářství</c:v>
                </c:pt>
                <c:pt idx="6">
                  <c:v>Řemeslníci a opraváři</c:v>
                </c:pt>
                <c:pt idx="7">
                  <c:v>Obsluha strojů a zařízení, montéři</c:v>
                </c:pt>
                <c:pt idx="8">
                  <c:v>Pomocní a nekvalifikovaní pracovníci</c:v>
                </c:pt>
                <c:pt idx="9">
                  <c:v>Zaměstnanci v ozbrojených silách</c:v>
                </c:pt>
                <c:pt idx="10">
                  <c:v>Na žádné</c:v>
                </c:pt>
              </c:strCache>
            </c:strRef>
          </c:cat>
          <c:val>
            <c:numRef>
              <c:f>'Surová data'!$AA$170:$AA$180</c:f>
              <c:numCache>
                <c:formatCode>General</c:formatCode>
                <c:ptCount val="11"/>
                <c:pt idx="0">
                  <c:v>8</c:v>
                </c:pt>
                <c:pt idx="1">
                  <c:v>27</c:v>
                </c:pt>
                <c:pt idx="2">
                  <c:v>28</c:v>
                </c:pt>
                <c:pt idx="3">
                  <c:v>21</c:v>
                </c:pt>
                <c:pt idx="4">
                  <c:v>25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5-46BA-9A35-0704DEC1583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20-4CCF-86D3-12236769A4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20-4CCF-86D3-12236769A4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C20-4CCF-86D3-12236769A43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C20-4CCF-86D3-12236769A43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C20-4CCF-86D3-12236769A439}"/>
              </c:ext>
            </c:extLst>
          </c:dPt>
          <c:val>
            <c:numRef>
              <c:f>'Kódovaná data'!$R$165:$V$165</c:f>
              <c:numCache>
                <c:formatCode>General</c:formatCode>
                <c:ptCount val="5"/>
                <c:pt idx="0">
                  <c:v>70</c:v>
                </c:pt>
                <c:pt idx="1">
                  <c:v>83</c:v>
                </c:pt>
                <c:pt idx="2">
                  <c:v>23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3-4E93-88D6-F0B34A910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4B-4E0E-862E-2C2FD4663F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4B-4E0E-862E-2C2FD4663F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4B-4E0E-862E-2C2FD4663F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4B-4E0E-862E-2C2FD4663F9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84B-4E0E-862E-2C2FD4663F9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84B-4E0E-862E-2C2FD4663F9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84B-4E0E-862E-2C2FD4663F9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84B-4E0E-862E-2C2FD4663F9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84B-4E0E-862E-2C2FD4663F9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84B-4E0E-862E-2C2FD4663F9B}"/>
              </c:ext>
            </c:extLst>
          </c:dPt>
          <c:val>
            <c:numRef>
              <c:f>'Kódovaná data'!$W$166:$AF$166</c:f>
              <c:numCache>
                <c:formatCode>General</c:formatCode>
                <c:ptCount val="10"/>
                <c:pt idx="0">
                  <c:v>8</c:v>
                </c:pt>
                <c:pt idx="1">
                  <c:v>27</c:v>
                </c:pt>
                <c:pt idx="2">
                  <c:v>28</c:v>
                </c:pt>
                <c:pt idx="3">
                  <c:v>21</c:v>
                </c:pt>
                <c:pt idx="4">
                  <c:v>25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2-4BAA-94B5-1135017AC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F01-4354-A8C1-4E357D34C5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F01-4354-A8C1-4E357D34C5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F01-4354-A8C1-4E357D34C5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F01-4354-A8C1-4E357D34C52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'použití statistiky frekvence'!$A$1:$A$4</c:f>
              <c:strCache>
                <c:ptCount val="4"/>
                <c:pt idx="0">
                  <c:v>Denně</c:v>
                </c:pt>
                <c:pt idx="1">
                  <c:v>Párkrát do týdne či do měsíce</c:v>
                </c:pt>
                <c:pt idx="2">
                  <c:v>Párkrát do roka</c:v>
                </c:pt>
                <c:pt idx="3">
                  <c:v>Statistiku nepoužívám</c:v>
                </c:pt>
              </c:strCache>
            </c:strRef>
          </c:cat>
          <c:val>
            <c:numRef>
              <c:f>'použití statistiky frekvence'!$B$1:$B$4</c:f>
              <c:numCache>
                <c:formatCode>General</c:formatCode>
                <c:ptCount val="4"/>
                <c:pt idx="0">
                  <c:v>7</c:v>
                </c:pt>
                <c:pt idx="1">
                  <c:v>41</c:v>
                </c:pt>
                <c:pt idx="2">
                  <c:v>72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3-4224-BAE9-0425D62846D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'závislost frekvence'!$C$1:$C$2</c:f>
              <c:strCache>
                <c:ptCount val="2"/>
                <c:pt idx="0">
                  <c:v>jiné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frekvence'!$B$3:$B$5</c:f>
              <c:strCache>
                <c:ptCount val="3"/>
                <c:pt idx="0">
                  <c:v>Párkrát do roka</c:v>
                </c:pt>
                <c:pt idx="1">
                  <c:v>Párkrát do týdne či do měsíce</c:v>
                </c:pt>
                <c:pt idx="2">
                  <c:v>Statistiku nepoužívám</c:v>
                </c:pt>
              </c:strCache>
            </c:strRef>
          </c:cat>
          <c:val>
            <c:numRef>
              <c:f>'závislost frekvence'!$C$3:$C$5</c:f>
              <c:numCache>
                <c:formatCode>General</c:formatCode>
                <c:ptCount val="3"/>
                <c:pt idx="0">
                  <c:v>27</c:v>
                </c:pt>
                <c:pt idx="1">
                  <c:v>17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3-473D-9A87-F70B87D1F9DF}"/>
            </c:ext>
          </c:extLst>
        </c:ser>
        <c:ser>
          <c:idx val="1"/>
          <c:order val="1"/>
          <c:tx>
            <c:strRef>
              <c:f>'závislost frekvence'!$D$1:$D$2</c:f>
              <c:strCache>
                <c:ptCount val="2"/>
                <c:pt idx="0">
                  <c:v>Vysokoškolské vzdělání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frekvence'!$B$3:$B$5</c:f>
              <c:strCache>
                <c:ptCount val="3"/>
                <c:pt idx="0">
                  <c:v>Párkrát do roka</c:v>
                </c:pt>
                <c:pt idx="1">
                  <c:v>Párkrát do týdne či do měsíce</c:v>
                </c:pt>
                <c:pt idx="2">
                  <c:v>Statistiku nepoužívám</c:v>
                </c:pt>
              </c:strCache>
            </c:strRef>
          </c:cat>
          <c:val>
            <c:numRef>
              <c:f>'závislost frekvence'!$D$3:$D$5</c:f>
              <c:numCache>
                <c:formatCode>General</c:formatCode>
                <c:ptCount val="3"/>
                <c:pt idx="0">
                  <c:v>45</c:v>
                </c:pt>
                <c:pt idx="1">
                  <c:v>31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3-473D-9A87-F70B87D1F9DF}"/>
            </c:ext>
          </c:extLst>
        </c:ser>
        <c:ser>
          <c:idx val="2"/>
          <c:order val="2"/>
          <c:tx>
            <c:strRef>
              <c:f>'závislost frekvence'!$E$1:$E$2</c:f>
              <c:strCache>
                <c:ptCount val="2"/>
                <c:pt idx="0">
                  <c:v>Celkový součet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frekvence'!$B$3:$B$5</c:f>
              <c:strCache>
                <c:ptCount val="3"/>
                <c:pt idx="0">
                  <c:v>Párkrát do roka</c:v>
                </c:pt>
                <c:pt idx="1">
                  <c:v>Párkrát do týdne či do měsíce</c:v>
                </c:pt>
                <c:pt idx="2">
                  <c:v>Statistiku nepoužívám</c:v>
                </c:pt>
              </c:strCache>
            </c:strRef>
          </c:cat>
          <c:val>
            <c:numRef>
              <c:f>'závislost frekvence'!$E$3:$E$5</c:f>
              <c:numCache>
                <c:formatCode>General</c:formatCode>
                <c:ptCount val="3"/>
                <c:pt idx="0">
                  <c:v>72</c:v>
                </c:pt>
                <c:pt idx="1">
                  <c:v>48</c:v>
                </c:pt>
                <c:pt idx="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23-473D-9A87-F70B87D1F9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90265200"/>
        <c:axId val="690264872"/>
      </c:barChart>
      <c:catAx>
        <c:axId val="69026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0264872"/>
        <c:crosses val="autoZero"/>
        <c:auto val="1"/>
        <c:lblAlgn val="ctr"/>
        <c:lblOffset val="100"/>
        <c:noMultiLvlLbl val="0"/>
      </c:catAx>
      <c:valAx>
        <c:axId val="69026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026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35C-4736-A836-D1EDA2D926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35C-4736-A836-D1EDA2D926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35C-4736-A836-D1EDA2D926C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63CE6B3-ABF0-42D9-8F52-351A3208E4B4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86B2EFEC-F194-4D93-9502-DB805BAB4740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35C-4736-A836-D1EDA2D926C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2EAD620-F06B-44B5-BD42-B380F5B2F394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18509C06-8CA2-40C3-9828-D24AC2110A56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35C-4736-A836-D1EDA2D926C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989880A-6432-45C3-8AE9-9C2E0D405CC9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; </a:t>
                    </a:r>
                    <a:fld id="{BF57830D-8367-4DCB-B601-A7A9E14684A3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35C-4736-A836-D1EDA2D926C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'zájem o statististiku'!$E$165:$E$167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občas</c:v>
                </c:pt>
              </c:strCache>
            </c:strRef>
          </c:cat>
          <c:val>
            <c:numRef>
              <c:f>'zájem o statististiku'!$F$165:$F$167</c:f>
              <c:numCache>
                <c:formatCode>General</c:formatCode>
                <c:ptCount val="3"/>
                <c:pt idx="0">
                  <c:v>34</c:v>
                </c:pt>
                <c:pt idx="1">
                  <c:v>37</c:v>
                </c:pt>
                <c:pt idx="2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C-4736-A836-D1EDA2D926C2}"/>
            </c:ext>
          </c:extLst>
        </c:ser>
        <c:dLbls>
          <c:dLblPos val="ctr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80-42E7-839F-CDF0FBE5F4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D8-47FF-B535-E5E6770597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D8-47FF-B535-E5E6770597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D8-47FF-B535-E5E6770597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data!$A$165:$A$168</c:f>
              <c:strCache>
                <c:ptCount val="4"/>
                <c:pt idx="0">
                  <c:v>Základní vzdělání</c:v>
                </c:pt>
                <c:pt idx="1">
                  <c:v>Střední vzdělání</c:v>
                </c:pt>
                <c:pt idx="2">
                  <c:v>Vyšší odborné vzdělání</c:v>
                </c:pt>
                <c:pt idx="3">
                  <c:v>Vysokoškolské vzdělání</c:v>
                </c:pt>
              </c:strCache>
            </c:strRef>
          </c:cat>
          <c:val>
            <c:numRef>
              <c:f>data!$B$165:$B$168</c:f>
              <c:numCache>
                <c:formatCode>General</c:formatCode>
                <c:ptCount val="4"/>
                <c:pt idx="0">
                  <c:v>4</c:v>
                </c:pt>
                <c:pt idx="1">
                  <c:v>58</c:v>
                </c:pt>
                <c:pt idx="2">
                  <c:v>8</c:v>
                </c:pt>
                <c:pt idx="3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0-42E7-839F-CDF0FBE5F45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EF3-4710-851A-C5381EA300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EF3-4710-851A-C5381EA300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EF3-4710-851A-C5381EA3004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EF3-4710-851A-C5381EA3004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data!$D$164:$D$167</c:f>
              <c:strCache>
                <c:ptCount val="4"/>
                <c:pt idx="0">
                  <c:v>Sangvinik</c:v>
                </c:pt>
                <c:pt idx="1">
                  <c:v>Flegmatik</c:v>
                </c:pt>
                <c:pt idx="2">
                  <c:v>Melancholik</c:v>
                </c:pt>
                <c:pt idx="3">
                  <c:v>Cholerik</c:v>
                </c:pt>
              </c:strCache>
            </c:strRef>
          </c:cat>
          <c:val>
            <c:numRef>
              <c:f>data!$E$164:$E$167</c:f>
              <c:numCache>
                <c:formatCode>General</c:formatCode>
                <c:ptCount val="4"/>
                <c:pt idx="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9A-4005-AB49-8973F63DE62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67A-4674-9D42-97A041EF40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67A-4674-9D42-97A041EF40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67A-4674-9D42-97A041EF40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67A-4674-9D42-97A041EF40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67A-4674-9D42-97A041EF400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67A-4674-9D42-97A041EF400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67A-4674-9D42-97A041EF400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C67A-4674-9D42-97A041EF400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data!$F$1:$F$8</c:f>
              <c:strCache>
                <c:ptCount val="8"/>
                <c:pt idx="0">
                  <c:v>Filozofie, historie, teologie, tělovýchova, uměnovědy</c:v>
                </c:pt>
                <c:pt idx="1">
                  <c:v>Ekonomie, politologie, právo, psychologie, sociologie</c:v>
                </c:pt>
                <c:pt idx="2">
                  <c:v>Přírodovědecký</c:v>
                </c:pt>
                <c:pt idx="3">
                  <c:v>Technický</c:v>
                </c:pt>
                <c:pt idx="4">
                  <c:v>Zemědělský</c:v>
                </c:pt>
                <c:pt idx="5">
                  <c:v>Umění</c:v>
                </c:pt>
                <c:pt idx="6">
                  <c:v>Vojenství a policie</c:v>
                </c:pt>
                <c:pt idx="7">
                  <c:v>V žádném z výše uvedených</c:v>
                </c:pt>
              </c:strCache>
            </c:strRef>
          </c:cat>
          <c:val>
            <c:numRef>
              <c:f>data!$G$1:$G$8</c:f>
              <c:numCache>
                <c:formatCode>General</c:formatCode>
                <c:ptCount val="8"/>
                <c:pt idx="0">
                  <c:v>17</c:v>
                </c:pt>
                <c:pt idx="1">
                  <c:v>83</c:v>
                </c:pt>
                <c:pt idx="2">
                  <c:v>21</c:v>
                </c:pt>
                <c:pt idx="3">
                  <c:v>31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5-432D-A8AD-4807D37328E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3C-4588-B022-65AD84F77A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3C-4588-B022-65AD84F77A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3C-4588-B022-65AD84F77A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A3C-4588-B022-65AD84F77A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A3C-4588-B022-65AD84F77A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List4!$B$5:$B$9</c:f>
              <c:strCache>
                <c:ptCount val="5"/>
                <c:pt idx="0">
                  <c:v>Student</c:v>
                </c:pt>
                <c:pt idx="1">
                  <c:v>Podnikatel/zaměstnanec</c:v>
                </c:pt>
                <c:pt idx="2">
                  <c:v>Na mateřské dovolené</c:v>
                </c:pt>
                <c:pt idx="3">
                  <c:v>Nezaměstnaný</c:v>
                </c:pt>
                <c:pt idx="4">
                  <c:v>Důchodce</c:v>
                </c:pt>
              </c:strCache>
            </c:strRef>
          </c:cat>
          <c:val>
            <c:numRef>
              <c:f>List4!$C$5:$C$9</c:f>
              <c:numCache>
                <c:formatCode>General</c:formatCode>
                <c:ptCount val="5"/>
                <c:pt idx="0">
                  <c:v>70</c:v>
                </c:pt>
                <c:pt idx="1">
                  <c:v>83</c:v>
                </c:pt>
                <c:pt idx="2">
                  <c:v>23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C-443F-BD46-F7097CE07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List3!$K$1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List3!$J$2:$J$42</c:f>
              <c:numCache>
                <c:formatCode>General</c:formatCode>
                <c:ptCount val="41"/>
              </c:numCache>
            </c:numRef>
          </c:cat>
          <c:val>
            <c:numRef>
              <c:f>List3!$K$2:$K$42</c:f>
              <c:numCache>
                <c:formatCode>General</c:formatCode>
                <c:ptCount val="41"/>
              </c:numCache>
            </c:numRef>
          </c:val>
          <c:extLst>
            <c:ext xmlns:c16="http://schemas.microsoft.com/office/drawing/2014/chart" uri="{C3380CC4-5D6E-409C-BE32-E72D297353CC}">
              <c16:uniqueId val="{00000000-2565-405C-BE15-45A7CCC2E423}"/>
            </c:ext>
          </c:extLst>
        </c:ser>
        <c:ser>
          <c:idx val="1"/>
          <c:order val="1"/>
          <c:tx>
            <c:strRef>
              <c:f>List3!$L$1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List3!$J$2:$J$42</c:f>
              <c:numCache>
                <c:formatCode>General</c:formatCode>
                <c:ptCount val="41"/>
              </c:numCache>
            </c:numRef>
          </c:cat>
          <c:val>
            <c:numRef>
              <c:f>List3!$L$2:$L$42</c:f>
              <c:numCache>
                <c:formatCode>General</c:formatCode>
                <c:ptCount val="41"/>
              </c:numCache>
            </c:numRef>
          </c:val>
          <c:extLst>
            <c:ext xmlns:c16="http://schemas.microsoft.com/office/drawing/2014/chart" uri="{C3380CC4-5D6E-409C-BE32-E72D297353CC}">
              <c16:uniqueId val="{00000002-2565-405C-BE15-45A7CCC2E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0698768"/>
        <c:axId val="850699096"/>
      </c:barChart>
      <c:dateAx>
        <c:axId val="850698768"/>
        <c:scaling>
          <c:orientation val="minMax"/>
          <c:max val="6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věk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50699096"/>
        <c:crosses val="autoZero"/>
        <c:auto val="0"/>
        <c:lblOffset val="100"/>
        <c:baseTimeUnit val="days"/>
        <c:majorUnit val="5"/>
        <c:majorTimeUnit val="days"/>
      </c:dateAx>
      <c:valAx>
        <c:axId val="85069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poč</a:t>
                </a:r>
                <a:r>
                  <a:rPr lang="cs-CZ"/>
                  <a:t>et respondentů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50698768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'závislost frekvence'!$B$57</c:f>
              <c:strCache>
                <c:ptCount val="1"/>
                <c:pt idx="0">
                  <c:v>Párkrát do roka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frekvence'!$C$56:$G$56</c:f>
              <c:strCache>
                <c:ptCount val="5"/>
                <c:pt idx="0">
                  <c:v>Ekonomie, politologie, právo, psychologie, sociologie</c:v>
                </c:pt>
                <c:pt idx="1">
                  <c:v>Ekonomie, politologie, právo, psychologie, sociologie+jiný</c:v>
                </c:pt>
                <c:pt idx="2">
                  <c:v>jiný</c:v>
                </c:pt>
                <c:pt idx="3">
                  <c:v>V žádném z výše uvedených</c:v>
                </c:pt>
                <c:pt idx="4">
                  <c:v>Technický</c:v>
                </c:pt>
              </c:strCache>
            </c:strRef>
          </c:cat>
          <c:val>
            <c:numRef>
              <c:f>'závislost frekvence'!$C$57:$G$57</c:f>
              <c:numCache>
                <c:formatCode>General</c:formatCode>
                <c:ptCount val="5"/>
                <c:pt idx="0">
                  <c:v>34</c:v>
                </c:pt>
                <c:pt idx="1">
                  <c:v>4</c:v>
                </c:pt>
                <c:pt idx="2">
                  <c:v>16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0-4CD8-97A4-0F4BB4E9337D}"/>
            </c:ext>
          </c:extLst>
        </c:ser>
        <c:ser>
          <c:idx val="1"/>
          <c:order val="1"/>
          <c:tx>
            <c:strRef>
              <c:f>'závislost frekvence'!$B$58</c:f>
              <c:strCache>
                <c:ptCount val="1"/>
                <c:pt idx="0">
                  <c:v>Párkrát do týdne či do měsíce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frekvence'!$C$56:$G$56</c:f>
              <c:strCache>
                <c:ptCount val="5"/>
                <c:pt idx="0">
                  <c:v>Ekonomie, politologie, právo, psychologie, sociologie</c:v>
                </c:pt>
                <c:pt idx="1">
                  <c:v>Ekonomie, politologie, právo, psychologie, sociologie+jiný</c:v>
                </c:pt>
                <c:pt idx="2">
                  <c:v>jiný</c:v>
                </c:pt>
                <c:pt idx="3">
                  <c:v>V žádném z výše uvedených</c:v>
                </c:pt>
                <c:pt idx="4">
                  <c:v>Technický</c:v>
                </c:pt>
              </c:strCache>
            </c:strRef>
          </c:cat>
          <c:val>
            <c:numRef>
              <c:f>'závislost frekvence'!$C$58:$G$58</c:f>
              <c:numCache>
                <c:formatCode>General</c:formatCode>
                <c:ptCount val="5"/>
                <c:pt idx="0">
                  <c:v>17</c:v>
                </c:pt>
                <c:pt idx="1">
                  <c:v>9</c:v>
                </c:pt>
                <c:pt idx="2">
                  <c:v>6</c:v>
                </c:pt>
                <c:pt idx="3">
                  <c:v>3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0-4CD8-97A4-0F4BB4E9337D}"/>
            </c:ext>
          </c:extLst>
        </c:ser>
        <c:ser>
          <c:idx val="2"/>
          <c:order val="2"/>
          <c:tx>
            <c:strRef>
              <c:f>'závislost frekvence'!$B$59</c:f>
              <c:strCache>
                <c:ptCount val="1"/>
                <c:pt idx="0">
                  <c:v>Statistiku nepoužívám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frekvence'!$C$56:$G$56</c:f>
              <c:strCache>
                <c:ptCount val="5"/>
                <c:pt idx="0">
                  <c:v>Ekonomie, politologie, právo, psychologie, sociologie</c:v>
                </c:pt>
                <c:pt idx="1">
                  <c:v>Ekonomie, politologie, právo, psychologie, sociologie+jiný</c:v>
                </c:pt>
                <c:pt idx="2">
                  <c:v>jiný</c:v>
                </c:pt>
                <c:pt idx="3">
                  <c:v>V žádném z výše uvedených</c:v>
                </c:pt>
                <c:pt idx="4">
                  <c:v>Technický</c:v>
                </c:pt>
              </c:strCache>
            </c:strRef>
          </c:cat>
          <c:val>
            <c:numRef>
              <c:f>'závislost frekvence'!$C$59:$G$59</c:f>
              <c:numCache>
                <c:formatCode>General</c:formatCode>
                <c:ptCount val="5"/>
                <c:pt idx="0">
                  <c:v>15</c:v>
                </c:pt>
                <c:pt idx="1">
                  <c:v>4</c:v>
                </c:pt>
                <c:pt idx="2">
                  <c:v>8</c:v>
                </c:pt>
                <c:pt idx="3">
                  <c:v>14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60-4CD8-97A4-0F4BB4E933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1273032"/>
        <c:axId val="631274672"/>
      </c:barChart>
      <c:catAx>
        <c:axId val="631273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31274672"/>
        <c:crosses val="autoZero"/>
        <c:auto val="1"/>
        <c:lblAlgn val="ctr"/>
        <c:lblOffset val="100"/>
        <c:noMultiLvlLbl val="0"/>
      </c:catAx>
      <c:valAx>
        <c:axId val="63127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31273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'závislost frekvence'!$A$13</c:f>
              <c:strCache>
                <c:ptCount val="1"/>
                <c:pt idx="0">
                  <c:v>Párkrát do roka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frekvence'!$B$11:$E$12</c:f>
              <c:strCache>
                <c:ptCount val="4"/>
                <c:pt idx="0">
                  <c:v>Flegmatik (člověk klidný a pomalý, přemýšlivý a často uzavřený do sebe)</c:v>
                </c:pt>
                <c:pt idx="1">
                  <c:v>Cholerik (člověk vznětlivý a výbušný)</c:v>
                </c:pt>
                <c:pt idx="2">
                  <c:v>Melancholik (člověk citlivý, introvertní, trudomyslný, zádumčivý)</c:v>
                </c:pt>
                <c:pt idx="3">
                  <c:v>Sangvinik (člověk energický, optimistický, emočně stabilní)</c:v>
                </c:pt>
              </c:strCache>
            </c:strRef>
          </c:cat>
          <c:val>
            <c:numRef>
              <c:f>'závislost frekvence'!$B$13:$E$13</c:f>
              <c:numCache>
                <c:formatCode>General</c:formatCode>
                <c:ptCount val="4"/>
                <c:pt idx="0">
                  <c:v>23</c:v>
                </c:pt>
                <c:pt idx="1">
                  <c:v>15</c:v>
                </c:pt>
                <c:pt idx="2">
                  <c:v>18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A-45BB-BEA5-1FF7ABFA95C4}"/>
            </c:ext>
          </c:extLst>
        </c:ser>
        <c:ser>
          <c:idx val="1"/>
          <c:order val="1"/>
          <c:tx>
            <c:strRef>
              <c:f>'závislost frekvence'!$A$14</c:f>
              <c:strCache>
                <c:ptCount val="1"/>
                <c:pt idx="0">
                  <c:v>Párkrát do týdne či do měsíce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frekvence'!$B$11:$E$12</c:f>
              <c:strCache>
                <c:ptCount val="4"/>
                <c:pt idx="0">
                  <c:v>Flegmatik (člověk klidný a pomalý, přemýšlivý a často uzavřený do sebe)</c:v>
                </c:pt>
                <c:pt idx="1">
                  <c:v>Cholerik (člověk vznětlivý a výbušný)</c:v>
                </c:pt>
                <c:pt idx="2">
                  <c:v>Melancholik (člověk citlivý, introvertní, trudomyslný, zádumčivý)</c:v>
                </c:pt>
                <c:pt idx="3">
                  <c:v>Sangvinik (člověk energický, optimistický, emočně stabilní)</c:v>
                </c:pt>
              </c:strCache>
            </c:strRef>
          </c:cat>
          <c:val>
            <c:numRef>
              <c:f>'závislost frekvence'!$B$14:$E$14</c:f>
              <c:numCache>
                <c:formatCode>General</c:formatCode>
                <c:ptCount val="4"/>
                <c:pt idx="0">
                  <c:v>12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A-45BB-BEA5-1FF7ABFA95C4}"/>
            </c:ext>
          </c:extLst>
        </c:ser>
        <c:ser>
          <c:idx val="2"/>
          <c:order val="2"/>
          <c:tx>
            <c:strRef>
              <c:f>'závislost frekvence'!$A$15</c:f>
              <c:strCache>
                <c:ptCount val="1"/>
                <c:pt idx="0">
                  <c:v>Statistiku nepoužívám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frekvence'!$B$11:$E$12</c:f>
              <c:strCache>
                <c:ptCount val="4"/>
                <c:pt idx="0">
                  <c:v>Flegmatik (člověk klidný a pomalý, přemýšlivý a často uzavřený do sebe)</c:v>
                </c:pt>
                <c:pt idx="1">
                  <c:v>Cholerik (člověk vznětlivý a výbušný)</c:v>
                </c:pt>
                <c:pt idx="2">
                  <c:v>Melancholik (člověk citlivý, introvertní, trudomyslný, zádumčivý)</c:v>
                </c:pt>
                <c:pt idx="3">
                  <c:v>Sangvinik (člověk energický, optimistický, emočně stabilní)</c:v>
                </c:pt>
              </c:strCache>
            </c:strRef>
          </c:cat>
          <c:val>
            <c:numRef>
              <c:f>'závislost frekvence'!$B$15:$E$15</c:f>
              <c:numCache>
                <c:formatCode>General</c:formatCode>
                <c:ptCount val="4"/>
                <c:pt idx="0">
                  <c:v>10</c:v>
                </c:pt>
                <c:pt idx="1">
                  <c:v>7</c:v>
                </c:pt>
                <c:pt idx="2">
                  <c:v>13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0A-45BB-BEA5-1FF7ABFA95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12350248"/>
        <c:axId val="712350904"/>
      </c:barChart>
      <c:catAx>
        <c:axId val="71235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12350904"/>
        <c:crosses val="autoZero"/>
        <c:auto val="1"/>
        <c:lblAlgn val="ctr"/>
        <c:lblOffset val="100"/>
        <c:noMultiLvlLbl val="0"/>
      </c:catAx>
      <c:valAx>
        <c:axId val="71235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12350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'závislost frekvence'!$B$76</c:f>
              <c:strCache>
                <c:ptCount val="1"/>
                <c:pt idx="0">
                  <c:v>Na žádné pozici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'závislost frekvence'!$A$77:$A$79</c:f>
              <c:strCache>
                <c:ptCount val="3"/>
                <c:pt idx="0">
                  <c:v>Párkrát do roka</c:v>
                </c:pt>
                <c:pt idx="1">
                  <c:v>Párkrát do týdne či do měsíce</c:v>
                </c:pt>
                <c:pt idx="2">
                  <c:v>Statistiku nepoužívám</c:v>
                </c:pt>
              </c:strCache>
            </c:strRef>
          </c:cat>
          <c:val>
            <c:numRef>
              <c:f>'závislost frekvence'!$B$77:$B$79</c:f>
              <c:numCache>
                <c:formatCode>General</c:formatCode>
                <c:ptCount val="3"/>
                <c:pt idx="0">
                  <c:v>28</c:v>
                </c:pt>
                <c:pt idx="1">
                  <c:v>10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5-443D-A98B-47F37670FBB2}"/>
            </c:ext>
          </c:extLst>
        </c:ser>
        <c:ser>
          <c:idx val="1"/>
          <c:order val="1"/>
          <c:tx>
            <c:strRef>
              <c:f>'závislost frekvence'!$C$76</c:f>
              <c:strCache>
                <c:ptCount val="1"/>
                <c:pt idx="0">
                  <c:v>Především duševně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'závislost frekvence'!$A$77:$A$79</c:f>
              <c:strCache>
                <c:ptCount val="3"/>
                <c:pt idx="0">
                  <c:v>Párkrát do roka</c:v>
                </c:pt>
                <c:pt idx="1">
                  <c:v>Párkrát do týdne či do měsíce</c:v>
                </c:pt>
                <c:pt idx="2">
                  <c:v>Statistiku nepoužívám</c:v>
                </c:pt>
              </c:strCache>
            </c:strRef>
          </c:cat>
          <c:val>
            <c:numRef>
              <c:f>'závislost frekvence'!$C$77:$C$79</c:f>
              <c:numCache>
                <c:formatCode>General</c:formatCode>
                <c:ptCount val="3"/>
                <c:pt idx="0">
                  <c:v>32</c:v>
                </c:pt>
                <c:pt idx="1">
                  <c:v>30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25-443D-A98B-47F37670FBB2}"/>
            </c:ext>
          </c:extLst>
        </c:ser>
        <c:ser>
          <c:idx val="2"/>
          <c:order val="2"/>
          <c:tx>
            <c:strRef>
              <c:f>'závislost frekvence'!$D$76</c:f>
              <c:strCache>
                <c:ptCount val="1"/>
                <c:pt idx="0">
                  <c:v>Především manuálně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'závislost frekvence'!$A$77:$A$79</c:f>
              <c:strCache>
                <c:ptCount val="3"/>
                <c:pt idx="0">
                  <c:v>Párkrát do roka</c:v>
                </c:pt>
                <c:pt idx="1">
                  <c:v>Párkrát do týdne či do měsíce</c:v>
                </c:pt>
                <c:pt idx="2">
                  <c:v>Statistiku nepoužívám</c:v>
                </c:pt>
              </c:strCache>
            </c:strRef>
          </c:cat>
          <c:val>
            <c:numRef>
              <c:f>'závislost frekvence'!$D$77:$D$79</c:f>
              <c:numCache>
                <c:formatCode>General</c:formatCode>
                <c:ptCount val="3"/>
                <c:pt idx="0">
                  <c:v>12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25-443D-A98B-47F37670F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029736"/>
        <c:axId val="521028752"/>
      </c:barChart>
      <c:catAx>
        <c:axId val="521029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1028752"/>
        <c:crosses val="autoZero"/>
        <c:auto val="1"/>
        <c:lblAlgn val="ctr"/>
        <c:lblOffset val="100"/>
        <c:noMultiLvlLbl val="0"/>
      </c:catAx>
      <c:valAx>
        <c:axId val="52102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10297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'závislost frekvence'!$B$88</c:f>
              <c:strCache>
                <c:ptCount val="1"/>
                <c:pt idx="0">
                  <c:v>Párkrát do roka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frekvence'!$C$87:$E$87</c:f>
              <c:strCache>
                <c:ptCount val="3"/>
                <c:pt idx="0">
                  <c:v>Ne</c:v>
                </c:pt>
                <c:pt idx="1">
                  <c:v>Ano</c:v>
                </c:pt>
                <c:pt idx="2">
                  <c:v>Občas</c:v>
                </c:pt>
              </c:strCache>
            </c:strRef>
          </c:cat>
          <c:val>
            <c:numRef>
              <c:f>'závislost frekvence'!$C$88:$E$88</c:f>
              <c:numCache>
                <c:formatCode>General</c:formatCode>
                <c:ptCount val="3"/>
                <c:pt idx="0">
                  <c:v>10</c:v>
                </c:pt>
                <c:pt idx="1">
                  <c:v>8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1-4824-A5E7-720F959068A9}"/>
            </c:ext>
          </c:extLst>
        </c:ser>
        <c:ser>
          <c:idx val="1"/>
          <c:order val="1"/>
          <c:tx>
            <c:strRef>
              <c:f>'závislost frekvence'!$B$89</c:f>
              <c:strCache>
                <c:ptCount val="1"/>
                <c:pt idx="0">
                  <c:v>Párkrát do týdne či do měsíce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frekvence'!$C$87:$E$87</c:f>
              <c:strCache>
                <c:ptCount val="3"/>
                <c:pt idx="0">
                  <c:v>Ne</c:v>
                </c:pt>
                <c:pt idx="1">
                  <c:v>Ano</c:v>
                </c:pt>
                <c:pt idx="2">
                  <c:v>Občas</c:v>
                </c:pt>
              </c:strCache>
            </c:strRef>
          </c:cat>
          <c:val>
            <c:numRef>
              <c:f>'závislost frekvence'!$C$89:$E$89</c:f>
              <c:numCache>
                <c:formatCode>General</c:formatCode>
                <c:ptCount val="3"/>
                <c:pt idx="0">
                  <c:v>2</c:v>
                </c:pt>
                <c:pt idx="1">
                  <c:v>23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31-4824-A5E7-720F959068A9}"/>
            </c:ext>
          </c:extLst>
        </c:ser>
        <c:ser>
          <c:idx val="2"/>
          <c:order val="2"/>
          <c:tx>
            <c:strRef>
              <c:f>'závislost frekvence'!$B$90</c:f>
              <c:strCache>
                <c:ptCount val="1"/>
                <c:pt idx="0">
                  <c:v>Statistiku nepoužívám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'závislost frekvence'!$C$87:$E$87</c:f>
              <c:strCache>
                <c:ptCount val="3"/>
                <c:pt idx="0">
                  <c:v>Ne</c:v>
                </c:pt>
                <c:pt idx="1">
                  <c:v>Ano</c:v>
                </c:pt>
                <c:pt idx="2">
                  <c:v>Občas</c:v>
                </c:pt>
              </c:strCache>
            </c:strRef>
          </c:cat>
          <c:val>
            <c:numRef>
              <c:f>'závislost frekvence'!$C$90:$E$90</c:f>
              <c:numCache>
                <c:formatCode>General</c:formatCode>
                <c:ptCount val="3"/>
                <c:pt idx="0">
                  <c:v>25</c:v>
                </c:pt>
                <c:pt idx="1">
                  <c:v>3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31-4824-A5E7-720F959068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8641680"/>
        <c:axId val="638644960"/>
      </c:barChart>
      <c:catAx>
        <c:axId val="63864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38644960"/>
        <c:crosses val="autoZero"/>
        <c:auto val="1"/>
        <c:lblAlgn val="ctr"/>
        <c:lblOffset val="100"/>
        <c:noMultiLvlLbl val="0"/>
      </c:catAx>
      <c:valAx>
        <c:axId val="63864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3864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'předmět využití statistiky'!$B$12</c:f>
              <c:strCache>
                <c:ptCount val="1"/>
                <c:pt idx="0">
                  <c:v>15-23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'předmět využití statistiky'!$A$13:$A$16</c:f>
              <c:strCache>
                <c:ptCount val="4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</c:strCache>
            </c:strRef>
          </c:cat>
          <c:val>
            <c:numRef>
              <c:f>'předmět využití statistiky'!$B$13:$B$16</c:f>
              <c:numCache>
                <c:formatCode>General</c:formatCode>
                <c:ptCount val="4"/>
                <c:pt idx="0">
                  <c:v>11</c:v>
                </c:pt>
                <c:pt idx="1">
                  <c:v>12</c:v>
                </c:pt>
                <c:pt idx="2">
                  <c:v>9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5-49CC-89C4-0625077CCF3A}"/>
            </c:ext>
          </c:extLst>
        </c:ser>
        <c:ser>
          <c:idx val="1"/>
          <c:order val="1"/>
          <c:tx>
            <c:strRef>
              <c:f>'předmět využití statistiky'!$C$12</c:f>
              <c:strCache>
                <c:ptCount val="1"/>
                <c:pt idx="0">
                  <c:v>24-32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'předmět využití statistiky'!$A$13:$A$16</c:f>
              <c:strCache>
                <c:ptCount val="4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</c:strCache>
            </c:strRef>
          </c:cat>
          <c:val>
            <c:numRef>
              <c:f>'předmět využití statistiky'!$C$13:$C$16</c:f>
              <c:numCache>
                <c:formatCode>General</c:formatCode>
                <c:ptCount val="4"/>
                <c:pt idx="0">
                  <c:v>19</c:v>
                </c:pt>
                <c:pt idx="1">
                  <c:v>30</c:v>
                </c:pt>
                <c:pt idx="2">
                  <c:v>6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05-49CC-89C4-0625077CCF3A}"/>
            </c:ext>
          </c:extLst>
        </c:ser>
        <c:ser>
          <c:idx val="2"/>
          <c:order val="2"/>
          <c:tx>
            <c:strRef>
              <c:f>'předmět využití statistiky'!$D$12</c:f>
              <c:strCache>
                <c:ptCount val="1"/>
                <c:pt idx="0">
                  <c:v>33+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'předmět využití statistiky'!$A$13:$A$16</c:f>
              <c:strCache>
                <c:ptCount val="4"/>
                <c:pt idx="0">
                  <c:v>  Statistiku nepoužívám</c:v>
                </c:pt>
                <c:pt idx="1">
                  <c:v> Tabulkové a grafické přehledy </c:v>
                </c:pt>
                <c:pt idx="2">
                  <c:v>Výzkum  </c:v>
                </c:pt>
                <c:pt idx="3">
                  <c:v>Výzkum Tabulkové a grafické přehledy </c:v>
                </c:pt>
              </c:strCache>
            </c:strRef>
          </c:cat>
          <c:val>
            <c:numRef>
              <c:f>'předmět využití statistiky'!$D$13:$D$16</c:f>
              <c:numCache>
                <c:formatCode>General</c:formatCode>
                <c:ptCount val="4"/>
                <c:pt idx="0">
                  <c:v>17</c:v>
                </c:pt>
                <c:pt idx="1">
                  <c:v>23</c:v>
                </c:pt>
                <c:pt idx="2">
                  <c:v>2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05-49CC-89C4-0625077CCF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85284536"/>
        <c:axId val="785285520"/>
      </c:barChart>
      <c:catAx>
        <c:axId val="785284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85285520"/>
        <c:crosses val="autoZero"/>
        <c:auto val="1"/>
        <c:lblAlgn val="ctr"/>
        <c:lblOffset val="100"/>
        <c:noMultiLvlLbl val="0"/>
      </c:catAx>
      <c:valAx>
        <c:axId val="78528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8528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cs-CZ" sz="14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title>
    <cx:plotArea>
      <cx:plotAreaRegion>
        <cx:series layoutId="clusteredColumn" uniqueId="{B6782B48-D7D7-41EF-9917-61E8762F450F}">
          <cx:dataId val="0"/>
          <cx:layoutPr>
            <cx:binning intervalClosed="r"/>
          </cx:layoutPr>
          <cx:axisId val="1"/>
        </cx:series>
        <cx:series layoutId="paretoLine" ownerIdx="0" uniqueId="{9B22DD76-2BC5-42FC-81E5-6685255D9FE4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printSettings>
    <cx:headerFooter alignWithMargins="1" differentOddEven="0" differentFirst="0"/>
    <cx:pageMargins l="0.69999999999999996" r="0.69999999999999996" t="0.78740157499999996" b="0.78740157499999996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21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chart" Target="../charts/chart4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43</xdr:row>
      <xdr:rowOff>14287</xdr:rowOff>
    </xdr:from>
    <xdr:to>
      <xdr:col>17</xdr:col>
      <xdr:colOff>447675</xdr:colOff>
      <xdr:row>60</xdr:row>
      <xdr:rowOff>4762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67B5BC9-3386-49B6-B31B-3200CD47F6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133350</xdr:colOff>
      <xdr:row>26</xdr:row>
      <xdr:rowOff>4762</xdr:rowOff>
    </xdr:from>
    <xdr:to>
      <xdr:col>17</xdr:col>
      <xdr:colOff>438150</xdr:colOff>
      <xdr:row>42</xdr:row>
      <xdr:rowOff>157162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4F5D64B8-5CFC-41BF-8684-8768455721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114300</xdr:colOff>
      <xdr:row>8</xdr:row>
      <xdr:rowOff>157162</xdr:rowOff>
    </xdr:from>
    <xdr:to>
      <xdr:col>17</xdr:col>
      <xdr:colOff>419100</xdr:colOff>
      <xdr:row>25</xdr:row>
      <xdr:rowOff>147637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33B516B3-8B15-41A6-A1C8-3183AC9134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438150</xdr:colOff>
      <xdr:row>8</xdr:row>
      <xdr:rowOff>61912</xdr:rowOff>
    </xdr:from>
    <xdr:to>
      <xdr:col>25</xdr:col>
      <xdr:colOff>133350</xdr:colOff>
      <xdr:row>25</xdr:row>
      <xdr:rowOff>52387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8931C58-C334-46EC-86DB-52BF6F92F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390525</xdr:colOff>
      <xdr:row>61</xdr:row>
      <xdr:rowOff>33337</xdr:rowOff>
    </xdr:from>
    <xdr:to>
      <xdr:col>18</xdr:col>
      <xdr:colOff>85725</xdr:colOff>
      <xdr:row>78</xdr:row>
      <xdr:rowOff>23812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1584128F-6246-45CA-BAEE-D13FBC2003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381000</xdr:colOff>
      <xdr:row>16</xdr:row>
      <xdr:rowOff>147637</xdr:rowOff>
    </xdr:from>
    <xdr:to>
      <xdr:col>14</xdr:col>
      <xdr:colOff>76200</xdr:colOff>
      <xdr:row>33</xdr:row>
      <xdr:rowOff>138112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213A8EBB-D387-475A-AE65-DE821C1C4A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76200</xdr:colOff>
      <xdr:row>79</xdr:row>
      <xdr:rowOff>52387</xdr:rowOff>
    </xdr:from>
    <xdr:to>
      <xdr:col>18</xdr:col>
      <xdr:colOff>381000</xdr:colOff>
      <xdr:row>96</xdr:row>
      <xdr:rowOff>42862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id="{C323EFC6-0322-4B08-8246-5FE5000C28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438150</xdr:colOff>
      <xdr:row>68</xdr:row>
      <xdr:rowOff>61912</xdr:rowOff>
    </xdr:from>
    <xdr:to>
      <xdr:col>17</xdr:col>
      <xdr:colOff>133350</xdr:colOff>
      <xdr:row>85</xdr:row>
      <xdr:rowOff>52387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DDE6BE15-1CC7-46A5-B8D4-8B8326D5FE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14</xdr:row>
      <xdr:rowOff>9525</xdr:rowOff>
    </xdr:from>
    <xdr:to>
      <xdr:col>15</xdr:col>
      <xdr:colOff>581025</xdr:colOff>
      <xdr:row>31</xdr:row>
      <xdr:rowOff>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CDFEDB52-3EC4-449E-97E0-7881E4BFA8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361950</xdr:colOff>
      <xdr:row>14</xdr:row>
      <xdr:rowOff>38100</xdr:rowOff>
    </xdr:from>
    <xdr:to>
      <xdr:col>24</xdr:col>
      <xdr:colOff>57150</xdr:colOff>
      <xdr:row>31</xdr:row>
      <xdr:rowOff>28575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4360F7DD-C746-4235-B256-34409F9DCA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47</xdr:row>
      <xdr:rowOff>9525</xdr:rowOff>
    </xdr:from>
    <xdr:to>
      <xdr:col>15</xdr:col>
      <xdr:colOff>581025</xdr:colOff>
      <xdr:row>64</xdr:row>
      <xdr:rowOff>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EED8646B-4E2A-40A8-B2AF-5CE8F1E640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2714625</xdr:colOff>
      <xdr:row>140</xdr:row>
      <xdr:rowOff>9525</xdr:rowOff>
    </xdr:from>
    <xdr:to>
      <xdr:col>13</xdr:col>
      <xdr:colOff>114300</xdr:colOff>
      <xdr:row>157</xdr:row>
      <xdr:rowOff>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F75A6A9E-5AA0-49B9-86C2-A0992095E7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</xdr:row>
      <xdr:rowOff>52387</xdr:rowOff>
    </xdr:from>
    <xdr:to>
      <xdr:col>20</xdr:col>
      <xdr:colOff>314325</xdr:colOff>
      <xdr:row>18</xdr:row>
      <xdr:rowOff>42862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B0F5ADE-B2F0-4EC1-99BC-79CA360DE9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438150</xdr:colOff>
      <xdr:row>1</xdr:row>
      <xdr:rowOff>71437</xdr:rowOff>
    </xdr:from>
    <xdr:to>
      <xdr:col>19</xdr:col>
      <xdr:colOff>133350</xdr:colOff>
      <xdr:row>18</xdr:row>
      <xdr:rowOff>61912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32B77B0C-52A6-4A2F-8403-1E41F0EE01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3933825</xdr:colOff>
      <xdr:row>68</xdr:row>
      <xdr:rowOff>9525</xdr:rowOff>
    </xdr:from>
    <xdr:to>
      <xdr:col>13</xdr:col>
      <xdr:colOff>923925</xdr:colOff>
      <xdr:row>85</xdr:row>
      <xdr:rowOff>0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57FE09B4-E685-4CC0-9B00-DC50C1F7F6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50</xdr:row>
      <xdr:rowOff>9525</xdr:rowOff>
    </xdr:from>
    <xdr:to>
      <xdr:col>15</xdr:col>
      <xdr:colOff>581025</xdr:colOff>
      <xdr:row>67</xdr:row>
      <xdr:rowOff>0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id="{04892298-B4C2-4759-8A82-CEB639588F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1104900</xdr:colOff>
      <xdr:row>155</xdr:row>
      <xdr:rowOff>147637</xdr:rowOff>
    </xdr:from>
    <xdr:to>
      <xdr:col>31</xdr:col>
      <xdr:colOff>152400</xdr:colOff>
      <xdr:row>172</xdr:row>
      <xdr:rowOff>138112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DBEA51D4-3AD9-42D0-ABFA-4D1A639155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1000125</xdr:colOff>
      <xdr:row>170</xdr:row>
      <xdr:rowOff>33337</xdr:rowOff>
    </xdr:from>
    <xdr:to>
      <xdr:col>22</xdr:col>
      <xdr:colOff>47625</xdr:colOff>
      <xdr:row>187</xdr:row>
      <xdr:rowOff>23812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B86F1C2B-8F22-497D-8FFA-F428FC697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95250</xdr:colOff>
      <xdr:row>169</xdr:row>
      <xdr:rowOff>42862</xdr:rowOff>
    </xdr:from>
    <xdr:to>
      <xdr:col>30</xdr:col>
      <xdr:colOff>523875</xdr:colOff>
      <xdr:row>186</xdr:row>
      <xdr:rowOff>33337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AFD296F-17CE-4251-9D95-D5F2C1D272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16</xdr:row>
      <xdr:rowOff>147637</xdr:rowOff>
    </xdr:from>
    <xdr:to>
      <xdr:col>16</xdr:col>
      <xdr:colOff>180975</xdr:colOff>
      <xdr:row>33</xdr:row>
      <xdr:rowOff>138112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88525D4-A07B-432D-B06C-C3982BB08D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138</xdr:row>
      <xdr:rowOff>147637</xdr:rowOff>
    </xdr:from>
    <xdr:to>
      <xdr:col>16</xdr:col>
      <xdr:colOff>180975</xdr:colOff>
      <xdr:row>155</xdr:row>
      <xdr:rowOff>138112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D42C53C-539B-4D4A-A620-F5163CC138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1924050</xdr:colOff>
      <xdr:row>139</xdr:row>
      <xdr:rowOff>100012</xdr:rowOff>
    </xdr:from>
    <xdr:to>
      <xdr:col>11</xdr:col>
      <xdr:colOff>400050</xdr:colOff>
      <xdr:row>156</xdr:row>
      <xdr:rowOff>90487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4B27F53-DC4D-4CCB-AA71-C2008F919C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1924050</xdr:colOff>
      <xdr:row>122</xdr:row>
      <xdr:rowOff>100012</xdr:rowOff>
    </xdr:from>
    <xdr:to>
      <xdr:col>11</xdr:col>
      <xdr:colOff>400050</xdr:colOff>
      <xdr:row>139</xdr:row>
      <xdr:rowOff>90487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9E86480-7EB4-41F6-8F0D-E4E8023A19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2476500</xdr:colOff>
      <xdr:row>9</xdr:row>
      <xdr:rowOff>104775</xdr:rowOff>
    </xdr:from>
    <xdr:to>
      <xdr:col>14</xdr:col>
      <xdr:colOff>228600</xdr:colOff>
      <xdr:row>33</xdr:row>
      <xdr:rowOff>138112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E91CF989-4124-4138-BDA9-36AA4A468C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0</xdr:row>
      <xdr:rowOff>119062</xdr:rowOff>
    </xdr:from>
    <xdr:to>
      <xdr:col>13</xdr:col>
      <xdr:colOff>247650</xdr:colOff>
      <xdr:row>17</xdr:row>
      <xdr:rowOff>109537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BC284DA-6F41-4CE2-AFDB-4B3F032807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552450</xdr:colOff>
      <xdr:row>2</xdr:row>
      <xdr:rowOff>128587</xdr:rowOff>
    </xdr:from>
    <xdr:to>
      <xdr:col>20</xdr:col>
      <xdr:colOff>247650</xdr:colOff>
      <xdr:row>19</xdr:row>
      <xdr:rowOff>119062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9EB98FCD-ED65-4470-8B30-8AA5887B55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57150</xdr:colOff>
      <xdr:row>16</xdr:row>
      <xdr:rowOff>147637</xdr:rowOff>
    </xdr:from>
    <xdr:to>
      <xdr:col>15</xdr:col>
      <xdr:colOff>361950</xdr:colOff>
      <xdr:row>33</xdr:row>
      <xdr:rowOff>138112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6EEDDED9-7335-4AA6-935F-AD59ABEC5A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57150</xdr:colOff>
      <xdr:row>16</xdr:row>
      <xdr:rowOff>147637</xdr:rowOff>
    </xdr:from>
    <xdr:to>
      <xdr:col>15</xdr:col>
      <xdr:colOff>361950</xdr:colOff>
      <xdr:row>33</xdr:row>
      <xdr:rowOff>138112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B64B5305-F03C-4552-8F21-A6793F1BCA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333375</xdr:colOff>
      <xdr:row>33</xdr:row>
      <xdr:rowOff>119062</xdr:rowOff>
    </xdr:from>
    <xdr:to>
      <xdr:col>16</xdr:col>
      <xdr:colOff>28575</xdr:colOff>
      <xdr:row>50</xdr:row>
      <xdr:rowOff>109537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4364E84-A44A-49DA-A0B6-0D59659FF8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314325</xdr:colOff>
      <xdr:row>43</xdr:row>
      <xdr:rowOff>147637</xdr:rowOff>
    </xdr:from>
    <xdr:to>
      <xdr:col>18</xdr:col>
      <xdr:colOff>9525</xdr:colOff>
      <xdr:row>60</xdr:row>
      <xdr:rowOff>138112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A2B84539-B7BC-49B8-893F-64E789FD5B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438150</xdr:colOff>
      <xdr:row>65</xdr:row>
      <xdr:rowOff>128587</xdr:rowOff>
    </xdr:from>
    <xdr:to>
      <xdr:col>15</xdr:col>
      <xdr:colOff>133350</xdr:colOff>
      <xdr:row>82</xdr:row>
      <xdr:rowOff>119062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50BCE27C-C8E2-4584-9616-C7B64017DA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400050</xdr:colOff>
      <xdr:row>84</xdr:row>
      <xdr:rowOff>23812</xdr:rowOff>
    </xdr:from>
    <xdr:to>
      <xdr:col>22</xdr:col>
      <xdr:colOff>95250</xdr:colOff>
      <xdr:row>101</xdr:row>
      <xdr:rowOff>14287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B6593475-6047-4CCD-8E35-C7558D4B9C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314325</xdr:colOff>
      <xdr:row>52</xdr:row>
      <xdr:rowOff>147637</xdr:rowOff>
    </xdr:from>
    <xdr:to>
      <xdr:col>18</xdr:col>
      <xdr:colOff>9525</xdr:colOff>
      <xdr:row>69</xdr:row>
      <xdr:rowOff>138112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F688684C-58BB-4BFE-B626-6A96F6E7DA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3933825</xdr:colOff>
      <xdr:row>89</xdr:row>
      <xdr:rowOff>9525</xdr:rowOff>
    </xdr:from>
    <xdr:to>
      <xdr:col>7</xdr:col>
      <xdr:colOff>152400</xdr:colOff>
      <xdr:row>106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0E6B45F-2BE4-4F1A-8FE5-E51C93BB34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16</xdr:row>
      <xdr:rowOff>147637</xdr:rowOff>
    </xdr:from>
    <xdr:to>
      <xdr:col>10</xdr:col>
      <xdr:colOff>447675</xdr:colOff>
      <xdr:row>33</xdr:row>
      <xdr:rowOff>138112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0F659CF-6A96-4356-B795-777629D6AF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42</xdr:row>
      <xdr:rowOff>90487</xdr:rowOff>
    </xdr:from>
    <xdr:to>
      <xdr:col>22</xdr:col>
      <xdr:colOff>352425</xdr:colOff>
      <xdr:row>59</xdr:row>
      <xdr:rowOff>80962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594A248-6C6C-40B3-8C6E-70BF67E628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276225</xdr:colOff>
      <xdr:row>137</xdr:row>
      <xdr:rowOff>9525</xdr:rowOff>
    </xdr:from>
    <xdr:to>
      <xdr:col>14</xdr:col>
      <xdr:colOff>466725</xdr:colOff>
      <xdr:row>154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f 1">
              <a:extLst>
                <a:ext uri="{FF2B5EF4-FFF2-40B4-BE49-F238E27FC236}">
                  <a16:creationId xmlns:a16="http://schemas.microsoft.com/office/drawing/2014/main" id="{68EA8D6C-CEAD-4ABF-BBB8-A117F7BCE9E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53025" y="2219325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graf není ve vaší verzi aplikace Excel dostupný.
Pokud upravíte tento obrazec nebo tento sešit uložíte v jiném formátu souboru, pak se graf trvale poruší.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314325</xdr:colOff>
      <xdr:row>16</xdr:row>
      <xdr:rowOff>147637</xdr:rowOff>
    </xdr:from>
    <xdr:to>
      <xdr:col>18</xdr:col>
      <xdr:colOff>9525</xdr:colOff>
      <xdr:row>33</xdr:row>
      <xdr:rowOff>138112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1094E30-3642-48FF-B889-59F278FE07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514350</xdr:colOff>
      <xdr:row>9</xdr:row>
      <xdr:rowOff>33337</xdr:rowOff>
    </xdr:from>
    <xdr:to>
      <xdr:col>25</xdr:col>
      <xdr:colOff>209550</xdr:colOff>
      <xdr:row>26</xdr:row>
      <xdr:rowOff>23812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94E66549-78B5-48BC-B2DB-2D87002A8F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100</xdr:row>
      <xdr:rowOff>9525</xdr:rowOff>
    </xdr:from>
    <xdr:to>
      <xdr:col>18</xdr:col>
      <xdr:colOff>695325</xdr:colOff>
      <xdr:row>117</xdr:row>
      <xdr:rowOff>0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F3F9377A-4F20-4F17-8E6B-2474190EA0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542925</xdr:colOff>
      <xdr:row>46</xdr:row>
      <xdr:rowOff>123825</xdr:rowOff>
    </xdr:from>
    <xdr:to>
      <xdr:col>25</xdr:col>
      <xdr:colOff>238125</xdr:colOff>
      <xdr:row>63</xdr:row>
      <xdr:rowOff>114300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id="{40A7D8C9-2FDB-4FAA-B5EE-1B9BFD0E21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600074</xdr:colOff>
      <xdr:row>71</xdr:row>
      <xdr:rowOff>133350</xdr:rowOff>
    </xdr:from>
    <xdr:to>
      <xdr:col>20</xdr:col>
      <xdr:colOff>381000</xdr:colOff>
      <xdr:row>99</xdr:row>
      <xdr:rowOff>76200</xdr:rowOff>
    </xdr:to>
    <xdr:graphicFrame macro="">
      <xdr:nvGraphicFramePr>
        <xdr:cNvPr id="29" name="Graf 28">
          <a:extLst>
            <a:ext uri="{FF2B5EF4-FFF2-40B4-BE49-F238E27FC236}">
              <a16:creationId xmlns:a16="http://schemas.microsoft.com/office/drawing/2014/main" id="{FD9484F1-A1CF-404C-8D8F-FA0059ED5E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65</xdr:row>
      <xdr:rowOff>104775</xdr:rowOff>
    </xdr:from>
    <xdr:to>
      <xdr:col>16</xdr:col>
      <xdr:colOff>133350</xdr:colOff>
      <xdr:row>82</xdr:row>
      <xdr:rowOff>95250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E1E3DA08-D77F-4C2F-8DB6-9AF91CB94D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885825</xdr:colOff>
      <xdr:row>71</xdr:row>
      <xdr:rowOff>9525</xdr:rowOff>
    </xdr:from>
    <xdr:to>
      <xdr:col>19</xdr:col>
      <xdr:colOff>514350</xdr:colOff>
      <xdr:row>88</xdr:row>
      <xdr:rowOff>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7FD6F7B2-86E1-410B-98C8-8F8E8EF0ED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14</xdr:row>
      <xdr:rowOff>9525</xdr:rowOff>
    </xdr:from>
    <xdr:to>
      <xdr:col>15</xdr:col>
      <xdr:colOff>581025</xdr:colOff>
      <xdr:row>31</xdr:row>
      <xdr:rowOff>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529E3748-741B-4A6E-84DC-895C92A786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14</xdr:row>
      <xdr:rowOff>9525</xdr:rowOff>
    </xdr:from>
    <xdr:to>
      <xdr:col>15</xdr:col>
      <xdr:colOff>581025</xdr:colOff>
      <xdr:row>31</xdr:row>
      <xdr:rowOff>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8C71CAFC-CE7C-4C97-8ED5-3319E5A495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á" refreshedDate="43533.48217476852" createdVersion="6" refreshedVersion="6" minRefreshableVersion="3" recordCount="164" xr:uid="{2795A514-40FF-400B-B29C-AE216DD23EFE}">
  <cacheSource type="worksheet">
    <worksheetSource ref="A1:BS165" sheet="Surová data"/>
  </cacheSource>
  <cacheFields count="61">
    <cacheField name="ID respondenta" numFmtId="0">
      <sharedItems containsString="0" containsBlank="1" containsNumber="1" containsInteger="1" minValue="1" maxValue="163"/>
    </cacheField>
    <cacheField name="UID respondenta" numFmtId="0">
      <sharedItems containsString="0" containsBlank="1" containsNumber="1" containsInteger="1" minValue="5673667" maxValue="5701025"/>
    </cacheField>
    <cacheField name="Datum vyplnění" numFmtId="0">
      <sharedItems containsBlank="1"/>
    </cacheField>
    <cacheField name="Délka vyplňování (s)" numFmtId="0">
      <sharedItems containsString="0" containsBlank="1" containsNumber="1" containsInteger="1" minValue="74" maxValue="2236"/>
    </cacheField>
    <cacheField name="QS parametry" numFmtId="0">
      <sharedItems containsBlank="1"/>
    </cacheField>
    <cacheField name="Jsem:" numFmtId="0">
      <sharedItems containsBlank="1"/>
    </cacheField>
    <cacheField name="Kolik je Vám let?" numFmtId="0">
      <sharedItems containsBlank="1" count="4">
        <s v="24-32"/>
        <s v="15-23"/>
        <s v="33+"/>
        <m/>
      </sharedItems>
    </cacheField>
    <cacheField name="Moje nejvyšší dosažené vzdělání je:" numFmtId="0">
      <sharedItems containsBlank="1"/>
    </cacheField>
    <cacheField name="Vzdělával jsem se či se vzdělávám v oboru (zvolte jednu či více odpovědí): - Filozofie, historie, teologie, tělovýchova, uměnovědy" numFmtId="0">
      <sharedItems containsBlank="1"/>
    </cacheField>
    <cacheField name="Vzdělával jsem se či se vzdělávám v oboru (zvolte jednu či více odpovědí): - Ekonomie, politologie, právo, psychologie, sociologie" numFmtId="0">
      <sharedItems containsBlank="1"/>
    </cacheField>
    <cacheField name="Vzdělával jsem se či se vzdělávám v oboru (zvolte jednu či více odpovědí): - Přírodovědeckém" numFmtId="0">
      <sharedItems containsBlank="1"/>
    </cacheField>
    <cacheField name="Vzdělával jsem se či se vzdělávám v oboru (zvolte jednu či více odpovědí): - Technickém" numFmtId="0">
      <sharedItems containsBlank="1"/>
    </cacheField>
    <cacheField name="Vzdělával jsem se či se vzdělávám v oboru (zvolte jednu či více odpovědí): - Zemědělském" numFmtId="0">
      <sharedItems containsBlank="1"/>
    </cacheField>
    <cacheField name="Vzdělával jsem se či se vzdělávám v oboru (zvolte jednu či více odpovědí): - Umění" numFmtId="0">
      <sharedItems containsBlank="1"/>
    </cacheField>
    <cacheField name="Vzdělával jsem se či se vzdělávám v oboru (zvolte jednu či více odpovědí): - Vojenství a policie" numFmtId="0">
      <sharedItems containsBlank="1"/>
    </cacheField>
    <cacheField name="Vzdělával jsem se či se vzdělávám v oboru (zvolte jednu či více odpovědí): - V žádném z výše uvedených" numFmtId="0">
      <sharedItems containsBlank="1"/>
    </cacheField>
    <cacheField name="Domníváte se, že jste:" numFmtId="0">
      <sharedItems containsBlank="1"/>
    </cacheField>
    <cacheField name="Jste (zvolte jednu či více odpovědí): - Student" numFmtId="0">
      <sharedItems containsBlank="1"/>
    </cacheField>
    <cacheField name="Jste (zvolte jednu či více odpovědí): - Podnikatel/zaměstnanec" numFmtId="0">
      <sharedItems containsBlank="1"/>
    </cacheField>
    <cacheField name="Jste (zvolte jednu či více odpovědí): - Na mateřské dovolené" numFmtId="0">
      <sharedItems containsBlank="1"/>
    </cacheField>
    <cacheField name="Jste (zvolte jednu či více odpovědí): - Nezaměstnaný" numFmtId="0">
      <sharedItems containsBlank="1"/>
    </cacheField>
    <cacheField name="Jste (zvolte jednu či více odpovědí): - Důchodce" numFmtId="0">
      <sharedItems containsBlank="1"/>
    </cacheField>
    <cacheField name="Na jaké pozici pracujete (vyberte jednu či více odpovědí)? - Zákonodárci a řídící pracovníci" numFmtId="0">
      <sharedItems containsBlank="1"/>
    </cacheField>
    <cacheField name="Na jaké pozici pracujete (vyberte jednu či více odpovědí)? - Specialisté, vědečtí a odborní duševní pracovníci" numFmtId="0">
      <sharedItems containsBlank="1"/>
    </cacheField>
    <cacheField name="Na jaké pozici pracujete (vyberte jednu či více odpovědí)? - Techničtí a odborní pracovníci" numFmtId="0">
      <sharedItems containsBlank="1"/>
    </cacheField>
    <cacheField name="Na jaké pozici pracujete (vyberte jednu či více odpovědí)? - Úředníci" numFmtId="0">
      <sharedItems containsBlank="1"/>
    </cacheField>
    <cacheField name="Na jaké pozici pracujete (vyberte jednu či více odpovědí)? - Pracovníci ve službách a prodeji" numFmtId="0">
      <sharedItems containsBlank="1"/>
    </cacheField>
    <cacheField name="Na jaké pozici pracujete (vyberte jednu či více odpovědí)? - Kvalifikovaní pracovníci v zemědělství, lesnictví a rybářství" numFmtId="0">
      <sharedItems containsBlank="1"/>
    </cacheField>
    <cacheField name="Na jaké pozici pracujete (vyberte jednu či více odpovědí)? - Řemeslníci a opraváři" numFmtId="0">
      <sharedItems containsBlank="1"/>
    </cacheField>
    <cacheField name="Na jaké pozici pracujete (vyberte jednu či více odpovědí)? - Obsluha strojů a zařízení, montéři" numFmtId="0">
      <sharedItems containsBlank="1"/>
    </cacheField>
    <cacheField name="Na jaké pozici pracujete (vyberte jednu či více odpovědí)? - Pomocní a nekvalifikovaní pracovníci" numFmtId="0">
      <sharedItems containsBlank="1"/>
    </cacheField>
    <cacheField name="Na jaké pozici pracujete (vyberte jednu či více odpovědí)? - Zaměstnanci v ozbrojených silách" numFmtId="0">
      <sharedItems containsBlank="1"/>
    </cacheField>
    <cacheField name="Na jaké pozici pracujete (vyberte jednu či více odpovědí)? - Na žádné" numFmtId="0">
      <sharedItems containsBlank="1"/>
    </cacheField>
    <cacheField name="Zajímáte se o statistiku:" numFmtId="0">
      <sharedItems containsBlank="1"/>
    </cacheField>
    <cacheField name="Statistiku používám:" numFmtId="0">
      <sharedItems containsBlank="1" count="5">
        <s v="Párkrát do roka"/>
        <s v="Statistiku nepoužívám"/>
        <s v="Párkrát do týdne či do měsíce"/>
        <s v="Denně"/>
        <m/>
      </sharedItems>
    </cacheField>
    <cacheField name="Statistiku používám pro (zvolte jednu čí více odpovědí): - Výzkum" numFmtId="0">
      <sharedItems containsBlank="1"/>
    </cacheField>
    <cacheField name="Statistiku používám pro (zvolte jednu čí více odpovědí): - Tabulkové a grafické přehledy" numFmtId="0">
      <sharedItems containsBlank="1"/>
    </cacheField>
    <cacheField name="Statistiku používám pro (zvolte jednu čí více odpovědí): - Statistiku nepoužívám" numFmtId="0">
      <sharedItems containsBlank="1"/>
    </cacheField>
    <cacheField name="Statistiku nejčastěji používám:" numFmtId="0">
      <sharedItems containsBlank="1" count="5">
        <s v="Ve škole"/>
        <s v="Statistiku nepoužívám"/>
        <s v="Jinde"/>
        <s v="V práci"/>
        <m/>
      </sharedItems>
    </cacheField>
    <cacheField name="Domníváte se, že dokážete odhadnout zneužití statistiky:" numFmtId="0">
      <sharedItems containsBlank="1"/>
    </cacheField>
    <cacheField name="Jakou informaci lze získat pomocí lineární regrese (vyberte jednu či více možností)? - Funkční závislost mezi dvěma jevy" numFmtId="0">
      <sharedItems containsBlank="1"/>
    </cacheField>
    <cacheField name="Jakou informaci lze získat pomocí lineární regrese (vyberte jednu či více možností)? - Funkční závislost mezi více než dvěma jevy" numFmtId="0">
      <sharedItems containsBlank="1"/>
    </cacheField>
    <cacheField name="Jakou informaci lze získat pomocí lineární regrese (vyberte jednu či více možností)? - Sílu závislosti mezi více než dvěma jevy" numFmtId="0">
      <sharedItems containsBlank="1"/>
    </cacheField>
    <cacheField name="Jakou informaci lze získat pomocí lineární regrese (vyberte jednu či více možností)? - Významnost závislosti" numFmtId="0">
      <sharedItems containsBlank="1"/>
    </cacheField>
    <cacheField name="Jakou informaci lze získat pomocí lineární regrese (vyberte jednu či více možností)? - Nevím" numFmtId="0">
      <sharedItems containsBlank="1"/>
    </cacheField>
    <cacheField name="Z následujícího grafu lze vyčíst:" numFmtId="0">
      <sharedItems containsBlank="1"/>
    </cacheField>
    <cacheField name="Rozptyl je vyjádřen (vyberte jednu či více možností): - V procentech" numFmtId="0">
      <sharedItems containsBlank="1"/>
    </cacheField>
    <cacheField name="Rozptyl je vyjádřen (vyberte jednu či více možností): - Bezrozměrným číslem" numFmtId="0">
      <sharedItems containsBlank="1"/>
    </cacheField>
    <cacheField name="Rozptyl je vyjádřen (vyberte jednu či více možností): - V jednotkách zkoumaného jevu" numFmtId="0">
      <sharedItems containsBlank="1"/>
    </cacheField>
    <cacheField name="Rozptyl je vyjádřen (vyberte jednu či více možností): - V jednotkách zkoumaného jevu umocněných na druhou" numFmtId="0">
      <sharedItems containsBlank="1"/>
    </cacheField>
    <cacheField name="Mezi míry koncentrace nepatří (vyberte jednu či více možností): - Šikmost" numFmtId="0">
      <sharedItems containsBlank="1"/>
    </cacheField>
    <cacheField name="Mezi míry koncentrace nepatří (vyberte jednu či více možností): - Špičatost" numFmtId="0">
      <sharedItems containsBlank="1"/>
    </cacheField>
    <cacheField name="Mezi míry koncentrace nepatří (vyberte jednu či více možností): - Směrodatná odchylka" numFmtId="0">
      <sharedItems containsBlank="1"/>
    </cacheField>
    <cacheField name="Pro jakou číselnou řadu je vhodné použít aritmetický průměr (vyberte jednu nebo více možností): - 1,2,3,4,5" numFmtId="0">
      <sharedItems containsBlank="1"/>
    </cacheField>
    <cacheField name="Pro jakou číselnou řadu je vhodné použít aritmetický průměr (vyberte jednu nebo více možností): - 10,20,30,40,800" numFmtId="0">
      <sharedItems containsBlank="1"/>
    </cacheField>
    <cacheField name="Pro jakou číselnou řadu je vhodné použít aritmetický průměr (vyberte jednu nebo více možností): - 5,200,300,400,500" numFmtId="0">
      <sharedItems containsBlank="1"/>
    </cacheField>
    <cacheField name="Pro jakou číselnou řadu je vhodné použít aritmetický průměr (vyberte jednu nebo více možností): - 1000,2000,3000,3500,3600,4000" numFmtId="0">
      <sharedItems containsBlank="1"/>
    </cacheField>
    <cacheField name="Z následujícího grafu je možné vyčíst:" numFmtId="0">
      <sharedItems containsBlank="1"/>
    </cacheField>
    <cacheField name="Zajímáte se o důvěryhodnost médií:" numFmtId="0">
      <sharedItems containsBlank="1"/>
    </cacheField>
    <cacheField name="V jakém masmédiu se podle Vašeho názoru nejčastěji vyskytují dezinformace?" numFmtId="0">
      <sharedItems containsBlank="1"/>
    </cacheField>
    <cacheField name="Masmédia nejčastěji používám pro získání informací o: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á" refreshedDate="43542.522661689814" createdVersion="6" refreshedVersion="6" minRefreshableVersion="3" recordCount="162" xr:uid="{E73D4E03-9DD2-4289-8A91-B9D7E49C9CA4}">
  <cacheSource type="worksheet">
    <worksheetSource ref="A2:B164" sheet="muž žena"/>
  </cacheSource>
  <cacheFields count="2">
    <cacheField name="1" numFmtId="0">
      <sharedItems containsSemiMixedTypes="0" containsString="0" containsNumber="1" containsInteger="1" minValue="2" maxValue="163"/>
    </cacheField>
    <cacheField name="muž" numFmtId="1">
      <sharedItems count="2">
        <s v="žena"/>
        <s v="muž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á" refreshedDate="43542.52267233796" createdVersion="6" refreshedVersion="6" minRefreshableVersion="3" recordCount="163" xr:uid="{38213386-CA17-49B3-8897-F7328156AD9C}">
  <cacheSource type="worksheet">
    <worksheetSource ref="B1:B164" sheet="muž žena"/>
  </cacheSource>
  <cacheFields count="1">
    <cacheField name="pohlaví" numFmtId="1">
      <sharedItems count="2">
        <s v="muž"/>
        <s v="že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á" refreshedDate="43542.522675347223" createdVersion="6" refreshedVersion="6" minRefreshableVersion="3" recordCount="163" xr:uid="{60708D55-9998-4414-A51F-326EFF0AC15C}">
  <cacheSource type="worksheet">
    <worksheetSource ref="A1:BQ164" sheet="Surová data"/>
  </cacheSource>
  <cacheFields count="69">
    <cacheField name="ID respondenta" numFmtId="0">
      <sharedItems containsSemiMixedTypes="0" containsString="0" containsNumber="1" containsInteger="1" minValue="1" maxValue="163"/>
    </cacheField>
    <cacheField name="UID respondenta" numFmtId="0">
      <sharedItems containsSemiMixedTypes="0" containsString="0" containsNumber="1" containsInteger="1" minValue="5673667" maxValue="5701025"/>
    </cacheField>
    <cacheField name="Datum vyplnění" numFmtId="0">
      <sharedItems/>
    </cacheField>
    <cacheField name="Délka vyplňování (s)" numFmtId="0">
      <sharedItems containsSemiMixedTypes="0" containsString="0" containsNumber="1" containsInteger="1" minValue="74" maxValue="2236"/>
    </cacheField>
    <cacheField name="QS parametry" numFmtId="0">
      <sharedItems/>
    </cacheField>
    <cacheField name="Jsem:" numFmtId="0">
      <sharedItems count="2">
        <s v="Muž"/>
        <s v="Žena"/>
      </sharedItems>
    </cacheField>
    <cacheField name="Kolik je Vám let?" numFmtId="0">
      <sharedItems containsBlank="1" count="4">
        <s v="24-32"/>
        <s v="15-23"/>
        <s v="33+"/>
        <m/>
      </sharedItems>
    </cacheField>
    <cacheField name="Moje nejvyšší dosažené vzdělání je:" numFmtId="0">
      <sharedItems count="4">
        <s v="Vysokoškolské vzdělání"/>
        <s v="Střední vzdělání"/>
        <s v="Vyšší odborné vzdělání"/>
        <s v="Základní vzdělání"/>
      </sharedItems>
    </cacheField>
    <cacheField name="Vzdělával jsem se či se vzdělávám v oboru (zvolte jednu či více odpovědí): - Filozofie, historie, teologie, tělovýchova, uměnovědy" numFmtId="0">
      <sharedItems/>
    </cacheField>
    <cacheField name="Vzdělával jsem se či se vzdělávám v oboru (zvolte jednu či více odpovědí): - Ekonomie, politologie, právo, psychologie, sociologie" numFmtId="0">
      <sharedItems/>
    </cacheField>
    <cacheField name="Vzdělával jsem se či se vzdělávám v oboru (zvolte jednu či více odpovědí): - jiný" numFmtId="0">
      <sharedItems/>
    </cacheField>
    <cacheField name="Vzdělával jsem se či se vzdělávám v oboru (zvolte jednu či více odpovědí): - Technický" numFmtId="0">
      <sharedItems/>
    </cacheField>
    <cacheField name="Vzdělával jsem se či se vzdělávám v oboru (zvolte jednu či více odpovědí): - Zemědělském" numFmtId="0">
      <sharedItems/>
    </cacheField>
    <cacheField name="Vzdělával jsem se či se vzdělávám v oboru (zvolte jednu či více odpovědí): - jiný2" numFmtId="0">
      <sharedItems/>
    </cacheField>
    <cacheField name="Vzdělával jsem se či se vzdělávám v oboru (zvolte jednu či více odpovědí): - Vojenství a policie" numFmtId="0">
      <sharedItems/>
    </cacheField>
    <cacheField name="Vzdělával jsem se či se vzdělávám v oboru (zvolte jednu či více odpovědí): - V žádném z výše uvedených" numFmtId="0">
      <sharedItems/>
    </cacheField>
    <cacheField name="vzdělán v oboru" numFmtId="0">
      <sharedItems count="11">
        <s v="Ekonomie, politologie, právo, psychologie, sociologie"/>
        <s v="V žádném z výše uvedených"/>
        <s v="Technický"/>
        <s v="jiný"/>
        <s v="Ekonomie, politologie, právo, psychologie, sociologie+jiný"/>
        <s v="Ekonomie, politologie, právo, psychologie, sociologie+Technický+jiný" u="1"/>
        <s v="Ekonomie, politologie, právo, psychologie, sociologie+ Technický" u="1"/>
        <s v="Ekonomie, politologie, právo, psychologie, sociologie+Technický" u="1"/>
        <s v="Technickém" u="1"/>
        <s v="Technický + jiný" u="1"/>
        <s v="Filozofie, historie, teologie, tělovýchova, uměnovědy" u="1"/>
      </sharedItems>
    </cacheField>
    <cacheField name="Domníváte se, že jste:" numFmtId="0">
      <sharedItems count="4">
        <s v="Flegmatik (člověk klidný a pomalý, přemýšlivý a často uzavřený do sebe)"/>
        <s v="Melancholik (člověk citlivý, introvertní, trudomyslný, zádumčivý)"/>
        <s v="Sangvinik (člověk energický, optimistický, emočně stabilní)"/>
        <s v="Cholerik (člověk vznětlivý a výbušný)"/>
      </sharedItems>
    </cacheField>
    <cacheField name="Jste (zvolte jednu či více odpovědí): - Student" numFmtId="0">
      <sharedItems/>
    </cacheField>
    <cacheField name="Jste (zvolte jednu či více odpovědí): - Podnikatel/zaměstnanec" numFmtId="0">
      <sharedItems/>
    </cacheField>
    <cacheField name="Jste (zvolte jednu či více odpovědí): - Na mateřské dovolené" numFmtId="0">
      <sharedItems/>
    </cacheField>
    <cacheField name="Jste (zvolte jednu či více odpovědí): - Nezaměstnaný" numFmtId="0">
      <sharedItems/>
    </cacheField>
    <cacheField name="Jste (zvolte jednu či více odpovědí): - Důchodce" numFmtId="0">
      <sharedItems/>
    </cacheField>
    <cacheField name="kdo jste" numFmtId="0">
      <sharedItems containsBlank="1" count="19">
        <s v="Student Podnikatel/zaměstnanec  "/>
        <s v="Student  "/>
        <s v="Podnikatel/zaměstnanec  "/>
        <s v="Na mateřské dovolené "/>
        <m/>
        <s v="Student Podnikatel/zaměstnanec Na mateřské dovolené   " u="1"/>
        <s v="Student   Nezaměstnaný  " u="1"/>
        <s v="Důchodce" u="1"/>
        <s v=" Podnikatel/zaměstnanec Na mateřské dovolené   " u="1"/>
        <s v="    Důchodce " u="1"/>
        <s v="Nezaměstnaný " u="1"/>
        <s v="Student     " u="1"/>
        <s v=" Podnikatel/zaměstnanec    " u="1"/>
        <s v="Student  Na mateřské dovolené   " u="1"/>
        <s v="   Nezaměstnaný  " u="1"/>
        <s v="  Na mateřské dovolené   " u="1"/>
        <s v="Na mateřské dovolené" u="1"/>
        <s v="student" u="1"/>
        <s v="Student Podnikatel/zaměstnanec    " u="1"/>
      </sharedItems>
    </cacheField>
    <cacheField name="Na jaké pozici pracujete (vyberte jednu či více odpovědí)? - Zákonodárci a řídící pracovníci" numFmtId="0">
      <sharedItems containsBlank="1"/>
    </cacheField>
    <cacheField name="Na jaké pozici pracujete (vyberte jednu či více odpovědí)? - Specialisté, vědečtí a odborní duševní pracovníci" numFmtId="0">
      <sharedItems/>
    </cacheField>
    <cacheField name="Na jaké pozici pracujete (vyberte jednu či více odpovědí)? - Techničtí a odborní pracovníci" numFmtId="0">
      <sharedItems/>
    </cacheField>
    <cacheField name="Na jaké pozici pracujete (vyberte jednu či více odpovědí)? - Úředníci" numFmtId="0">
      <sharedItems/>
    </cacheField>
    <cacheField name="Na jaké pozici pracujete (vyberte jednu či více odpovědí)? - Pracovníci ve službách a prodeji" numFmtId="0">
      <sharedItems/>
    </cacheField>
    <cacheField name="Na jaké pozici pracujete (vyberte jednu či více odpovědí)? - Kvalifikovaní pracovníci v zemědělství, lesnictví a rybářství" numFmtId="0">
      <sharedItems/>
    </cacheField>
    <cacheField name="Na jaké pozici pracujete (vyberte jednu či více odpovědí)? - Řemeslníci a opraváři" numFmtId="0">
      <sharedItems/>
    </cacheField>
    <cacheField name="Na jaké pozici pracujete (vyberte jednu či více odpovědí)? - Obsluha strojů a zařízení, montéři" numFmtId="0">
      <sharedItems/>
    </cacheField>
    <cacheField name="Na jaké pozici pracujete (vyberte jednu či více odpovědí)? - Pomocní a nekvalifikovaní pracovníci" numFmtId="0">
      <sharedItems/>
    </cacheField>
    <cacheField name="Na jaké pozici pracujete (vyberte jednu či více odpovědí)? - Zaměstnanci v ozbrojených silách" numFmtId="0">
      <sharedItems/>
    </cacheField>
    <cacheField name="Na jaké pozici pracujete (vyberte jednu či více odpovědí)? - Na žádné" numFmtId="0">
      <sharedItems/>
    </cacheField>
    <cacheField name="Pracuji" numFmtId="0">
      <sharedItems count="5">
        <s v="Především duševně"/>
        <s v="Především manuálně"/>
        <s v="Na žádné"/>
        <s v="Hlavou" u="1"/>
        <s v="Rukama" u="1"/>
      </sharedItems>
    </cacheField>
    <cacheField name="Zajímáte se o statistiku:" numFmtId="0">
      <sharedItems count="3">
        <s v="Občas"/>
        <s v="Ne"/>
        <s v="Ano"/>
      </sharedItems>
    </cacheField>
    <cacheField name="Statistiku používám:" numFmtId="0">
      <sharedItems count="4">
        <s v="Párkrát do roka"/>
        <s v="Statistiku nepoužívám"/>
        <s v="Párkrát do týdne či do měsíce"/>
        <s v="Denně"/>
      </sharedItems>
    </cacheField>
    <cacheField name="Statistiku používám pro (zvolte jednu čí více odpovědí): - Výzkum" numFmtId="0">
      <sharedItems/>
    </cacheField>
    <cacheField name="Statistiku používám pro (zvolte jednu čí více odpovědí): - Tabulkové a grafické přehledy" numFmtId="0">
      <sharedItems/>
    </cacheField>
    <cacheField name="Statistiku používám pro (zvolte jednu čí více odpovědí): - Statistiku nepoužívám" numFmtId="0">
      <sharedItems/>
    </cacheField>
    <cacheField name="statistiku používám přehled" numFmtId="0">
      <sharedItems count="5">
        <s v="Výzkum Tabulkové a grafické přehledy "/>
        <s v="  Statistiku nepoužívám"/>
        <s v=" Tabulkové a grafické přehledy "/>
        <s v="Výzkum  "/>
        <s v="Výzkum Tabulkové a grafické přehledy Statistiku nepoužívám" u="1"/>
      </sharedItems>
    </cacheField>
    <cacheField name="Statistiku nejčastěji používám:" numFmtId="0">
      <sharedItems count="4">
        <s v="Ve škole"/>
        <s v="Statistiku nepoužívám"/>
        <s v="Jinde"/>
        <s v="V práci"/>
      </sharedItems>
    </cacheField>
    <cacheField name="Domníváte se, že dokážete odhadnout zneužití statistiky:" numFmtId="0">
      <sharedItems count="5">
        <s v="Nedovedu posoudit"/>
        <s v="Ne"/>
        <s v="Spíše ano"/>
        <s v="Spíše ne"/>
        <s v="Ano"/>
      </sharedItems>
    </cacheField>
    <cacheField name="Jakou informaci lze získat pomocí lineární regrese (vyberte jednu či více možností)? - Funkční závislost mezi dvěma jevy" numFmtId="0">
      <sharedItems/>
    </cacheField>
    <cacheField name="Jakou informaci lze získat pomocí lineární regrese (vyberte jednu či více možností)? - Funkční závislost mezi více než dvěma jevy" numFmtId="0">
      <sharedItems/>
    </cacheField>
    <cacheField name="Jakou informaci lze získat pomocí lineární regrese (vyberte jednu či více možností)? - Sílu závislosti mezi více než dvěma jevy" numFmtId="0">
      <sharedItems/>
    </cacheField>
    <cacheField name="Jakou informaci lze získat pomocí lineární regrese (vyberte jednu či více možností)? - Významnost závislosti" numFmtId="0">
      <sharedItems/>
    </cacheField>
    <cacheField name="Jakou informaci lze získat pomocí lineární regrese (vyberte jednu či více možností)? - Nevím" numFmtId="0">
      <sharedItems/>
    </cacheField>
    <cacheField name="lineární regrese přehled" numFmtId="0">
      <sharedItems count="14">
        <s v="Funkční závislost mezi dvěma jevy"/>
        <s v="Funkční závislost mezi dvěma jevy Funkční závislost mezi více než dvěma jevy"/>
        <s v="Významnost závislosti"/>
        <s v="Funkční závislost mezi více než dvěma jevy"/>
        <s v="Funkční závislost mezi dvěma jevy Sílu závislosti mezi více než dvěma jevy"/>
        <s v="Sílu závislosti mezi více než dvěma jevy"/>
        <s v="Funkční závislost mezi dvěma jevy Významnost závislosti"/>
        <s v="Funkční závislost mezi více než dvěma jevy Významnost závislosti"/>
        <s v="Funkční závislost mezi dvěma jevy Funkční závislost mezi více než dvěma jevy Sílu závislosti mezi více než dvěma jevy Významnost závislosti"/>
        <s v="Funkční závislost mezi dvěma jevy Funkční závislost mezi více než dvěma jevy Sílu závislosti mezi více než dvěma jevy"/>
        <s v="Nevím"/>
        <s v="Funkční závislost mezi dvěma jevyNevím"/>
        <s v="Významnost závislostiNevím"/>
        <s v="Funkční závislost mezi dvěma jevy Sílu závislosti mezi více než dvěma jevy Významnost závislosti"/>
      </sharedItems>
    </cacheField>
    <cacheField name="Z následujícího grafu lze vyčíst:" numFmtId="0">
      <sharedItems count="3">
        <s v="Počet vražd měl klesající tendenci"/>
        <s v="Počet vražd měl rostoucí tendenci"/>
        <s v="Počet vražd měl konstantní tendenci"/>
      </sharedItems>
    </cacheField>
    <cacheField name="Rozptyl je vyjádřen (vyberte jednu či více možností): - V procentech" numFmtId="0">
      <sharedItems/>
    </cacheField>
    <cacheField name="Rozptyl je vyjádřen (vyberte jednu či více možností): - Bezrozměrným číslem" numFmtId="0">
      <sharedItems/>
    </cacheField>
    <cacheField name="Rozptyl je vyjádřen (vyberte jednu či více možností): - V jednotkách zkoumaného jevu" numFmtId="0">
      <sharedItems/>
    </cacheField>
    <cacheField name="Rozptyl je vyjádřen (vyberte jednu či více možností): - V jednotkách zkoumaného jevu umocněných na druhou" numFmtId="0">
      <sharedItems/>
    </cacheField>
    <cacheField name="vyjádření rozptylu" numFmtId="0">
      <sharedItems count="9">
        <s v="Bezrozměrným číslem"/>
        <s v="V jednotkách zkoumaného jevu"/>
        <s v="V procentech V jednotkách zkoumaného jevu"/>
        <s v="V procentech"/>
        <s v="V jednotkách zkoumaného jevu umocněných na druhou"/>
        <s v="V jednotkách zkoumaného jevu V jednotkách zkoumaného jevu umocněných na druhou"/>
        <s v="Bezrozměrným číslemV jednotkách zkoumaného jevu"/>
        <s v="V procentech Bezrozměrným číslem"/>
        <s v="V procentech V jednotkách zkoumaného jevu umocněných na druhou"/>
      </sharedItems>
    </cacheField>
    <cacheField name="Mezi míry koncentrace nepatří (vyberte jednu či více možností): - Šikmost" numFmtId="0">
      <sharedItems/>
    </cacheField>
    <cacheField name="Mezi míry koncentrace nepatří (vyberte jednu či více možností): - Špičatost" numFmtId="0">
      <sharedItems/>
    </cacheField>
    <cacheField name="Mezi míry koncentrace nepatří (vyberte jednu či více možností): - Směrodatná odchylka" numFmtId="0">
      <sharedItems/>
    </cacheField>
    <cacheField name="míry koncentrace" numFmtId="0">
      <sharedItems count="7">
        <s v="Směrodatná odchylka"/>
        <s v="Šikmost Špičatost"/>
        <s v="Šikmost"/>
        <s v="Špičatost"/>
        <s v="Špičatost Směrodatná odchylka"/>
        <s v="Šikmost Špičatost Směrodatná odchylka"/>
        <s v="Šikmost Směrodatná odchylka"/>
      </sharedItems>
    </cacheField>
    <cacheField name="Pro jakou číselnou řadu je vhodné použít aritmetický průměr (vyberte jednu nebo více možností): - 1,2,3,4,5" numFmtId="0">
      <sharedItems count="2">
        <s v="1,2,3,4,5"/>
        <s v=""/>
      </sharedItems>
    </cacheField>
    <cacheField name="Pro jakou číselnou řadu je vhodné použít aritmetický průměr (vyberte jednu nebo více možností): - 10,20,30,40,800" numFmtId="0">
      <sharedItems/>
    </cacheField>
    <cacheField name="Pro jakou číselnou řadu je vhodné použít aritmetický průměr (vyberte jednu nebo více možností): - 5,200,300,400,500" numFmtId="0">
      <sharedItems/>
    </cacheField>
    <cacheField name="Pro jakou číselnou řadu je vhodné použít aritmetický průměr (vyberte jednu nebo více možností): - 1000,2000,3000,3500,3600,4000" numFmtId="0">
      <sharedItems/>
    </cacheField>
    <cacheField name="použití aritmetického průměru" numFmtId="0">
      <sharedItems count="13">
        <s v="1,2,3,4,5   1000,2000,3000,3500,3600,4000"/>
        <s v="1,2,3,4,5 10,20,30,40,800 5,200,300,400,500 1000,2000,3000,3500,3600,4000"/>
        <s v="1,2,3,4,5   "/>
        <s v="   1000,2000,3000,3500,3600,4000"/>
        <s v=" 10,20,30,40,800  "/>
        <s v=" 10,20,30,40,800 5,200,300,400,500 1000,2000,3000,3500,3600,4000"/>
        <s v="1,2,3,4,5  5,200,300,400,500 1000,2000,3000,3500,3600,4000"/>
        <s v="1,2,3,4,5 10,20,30,40,800  "/>
        <s v="  5,200,300,400,500 "/>
        <s v=" 10,20,30,40,800 5,200,300,400,500 "/>
        <s v=" 10,20,30,40,800  1000,2000,3000,3500,3600,4000"/>
        <s v="1,2,3,4,5 10,20,30,40,800  1000,2000,3000,3500,3600,4000"/>
        <s v="  5,200,300,400,500 1000,2000,3000,3500,3600,4000"/>
      </sharedItems>
    </cacheField>
    <cacheField name="Z následujícího grafu je možné vyčíst:" numFmtId="0">
      <sharedItems count="4">
        <s v="Mezi roční spotřebou sýra na obyvatele a počtem udělených titulů z matematiky není žádná korelace"/>
        <s v="Mezi roční spotřebou sýra na obyvatele a počtem udělených titulů z matematiky je zdánlivá korelace"/>
        <s v="Mezi roční spotřebou sýra na obyvatele a počtem udělených titulů z matematiky existuje silná korelace"/>
        <s v="Mezi roční spotřebou sýra na obyvatele a počtem udělených titulů z matematiky existuje slabá korelace"/>
      </sharedItems>
    </cacheField>
    <cacheField name="Zajímáte se o důvěryhodnost médií:" numFmtId="0">
      <sharedItems count="3">
        <s v="Občas"/>
        <s v="Ne"/>
        <s v="Ano"/>
      </sharedItems>
    </cacheField>
    <cacheField name="V jakém masmédiu se podle Vašeho názoru nejčastěji vyskytují dezinformace?" numFmtId="0">
      <sharedItems count="4">
        <s v="Na internetu"/>
        <s v="Televizi"/>
        <s v="Rozhlase"/>
        <s v="Novinách"/>
      </sharedItems>
    </cacheField>
    <cacheField name="Masmédia nejčastěji používám pro získání informací o: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4">
  <r>
    <n v="1"/>
    <n v="5673667"/>
    <s v="2019-02-03 09:30:53"/>
    <n v="204"/>
    <s v=""/>
    <s v="Muž"/>
    <x v="0"/>
    <s v="Vysokoškolské vzdělání"/>
    <s v=""/>
    <s v="Ekonomie, politologie, právo, psychologie, sociologie"/>
    <s v=""/>
    <s v=""/>
    <s v=""/>
    <s v=""/>
    <s v=""/>
    <s v=""/>
    <s v="Flegmatik (člověk klidný a pomalý, přemýšlivý a často uzavřený do sebe)"/>
    <s v="Student"/>
    <s v="Podnikatel/zaměstnanec"/>
    <s v=""/>
    <s v=""/>
    <s v=""/>
    <s v="Zákonodárci a řídící pracovníci"/>
    <s v=""/>
    <s v=""/>
    <s v=""/>
    <s v=""/>
    <s v=""/>
    <s v=""/>
    <s v=""/>
    <s v=""/>
    <s v=""/>
    <s v=""/>
    <s v="Občas"/>
    <x v="0"/>
    <s v="Výzkum"/>
    <s v="Tabulkové a grafické přehledy"/>
    <s v=""/>
    <x v="0"/>
    <s v="Nedovedu posoudit"/>
    <s v="Funkční závislost mezi dvěma jevy"/>
    <s v=""/>
    <s v=""/>
    <s v=""/>
    <s v=""/>
    <s v="Počet vražd měl klesající tendenci"/>
    <s v=""/>
    <s v="Bezrozměrným číslem"/>
    <s v=""/>
    <s v=""/>
    <s v=""/>
    <s v=""/>
    <s v="Směrodatná odchylka"/>
    <s v="1,2,3,4,5"/>
    <s v=""/>
    <s v=""/>
    <s v="1000,2000,3000,3500,3600,4000"/>
    <s v="Mezi roční spotřebou sýra na obyvatele a počtem udělených titulů z matematiky není žádná korelace"/>
    <s v="Občas"/>
    <s v="Na internetu"/>
    <s v="Technologiích"/>
  </r>
  <r>
    <n v="2"/>
    <n v="5673668"/>
    <s v="2019-02-03 09:38:13"/>
    <n v="490"/>
    <s v=""/>
    <s v="Žena"/>
    <x v="0"/>
    <s v="Vysokoškolské vzdělání"/>
    <s v=""/>
    <s v="Ekonomie, politologie, právo, psychologie, sociologie"/>
    <s v=""/>
    <s v=""/>
    <s v=""/>
    <s v=""/>
    <s v=""/>
    <s v=""/>
    <s v="Melancholik (člověk citlivý, introvertní, trudomyslný, zádumčivý)"/>
    <s v="Student"/>
    <s v="Podnikatel/zaměstnanec"/>
    <s v=""/>
    <s v=""/>
    <s v=""/>
    <s v=""/>
    <s v=""/>
    <s v=""/>
    <s v=""/>
    <s v="Pracovníci ve službách a prodeji"/>
    <s v=""/>
    <s v=""/>
    <s v=""/>
    <s v=""/>
    <s v=""/>
    <s v=""/>
    <s v="Občas"/>
    <x v="0"/>
    <s v="Výzkum"/>
    <s v="Tabulkové a grafické přehledy"/>
    <s v=""/>
    <x v="0"/>
    <s v="Nedovedu posoudit"/>
    <s v="Funkční závislost mezi dvěma jevy"/>
    <s v="Funkční závislost mezi více než dvěma jevy"/>
    <s v=""/>
    <s v=""/>
    <s v=""/>
    <s v="Počet vražd měl klesající tendenci"/>
    <s v=""/>
    <s v="Bezrozměrným číslem"/>
    <s v=""/>
    <s v=""/>
    <s v="Šikmost"/>
    <s v="Špičatost"/>
    <s v=""/>
    <s v="1,2,3,4,5"/>
    <s v="10,20,30,40,800"/>
    <s v="5,200,300,400,500"/>
    <s v="1000,2000,3000,3500,3600,4000"/>
    <s v="Mezi roční spotřebou sýra na obyvatele a počtem udělených titulů z matematiky je zdánlivá korelace"/>
    <s v="Občas"/>
    <s v="Na internetu"/>
    <s v="Z jiného oboru"/>
  </r>
  <r>
    <n v="3"/>
    <n v="5673670"/>
    <s v="2019-02-03 09:48:47"/>
    <n v="1263"/>
    <s v=""/>
    <s v="Žena"/>
    <x v="1"/>
    <s v="Vysokoškolské vzdělání"/>
    <s v=""/>
    <s v="Ekonomie, politologie, právo, psychologie, sociologie"/>
    <s v=""/>
    <s v=""/>
    <s v=""/>
    <s v=""/>
    <s v=""/>
    <s v=""/>
    <s v="Melancholik (člověk citlivý, introvertní, trudomyslný, zádumčivý)"/>
    <s v="Student"/>
    <s v=""/>
    <s v=""/>
    <s v=""/>
    <s v=""/>
    <s v=""/>
    <s v=""/>
    <s v=""/>
    <s v=""/>
    <s v=""/>
    <s v=""/>
    <s v=""/>
    <s v=""/>
    <s v=""/>
    <s v=""/>
    <s v="Na žádné"/>
    <s v="Ne"/>
    <x v="1"/>
    <s v=""/>
    <s v=""/>
    <s v="Statistiku nepoužívám"/>
    <x v="1"/>
    <s v="Ne"/>
    <s v="Funkční závislost mezi dvěma jevy"/>
    <s v=""/>
    <s v=""/>
    <s v=""/>
    <s v=""/>
    <s v="Počet vražd měl rostoucí tendenci"/>
    <s v=""/>
    <s v=""/>
    <s v="V jednotkách zkoumaného jevu"/>
    <s v=""/>
    <s v="Šikmost"/>
    <s v=""/>
    <s v=""/>
    <s v="1,2,3,4,5"/>
    <s v=""/>
    <s v=""/>
    <s v=""/>
    <s v="Mezi roční spotřebou sýra na obyvatele a počtem udělených titulů z matematiky není žádná korelace"/>
    <s v="Ne"/>
    <s v="Na internetu"/>
    <s v="Sportu"/>
  </r>
  <r>
    <n v="4"/>
    <n v="5673682"/>
    <s v="2019-02-03 10:16:48"/>
    <n v="542"/>
    <s v=""/>
    <s v="Muž"/>
    <x v="1"/>
    <s v="Vysokoškolské vzdělání"/>
    <s v=""/>
    <s v="Ekonomie, politologie, právo, psychologie, sociologie"/>
    <s v=""/>
    <s v=""/>
    <s v=""/>
    <s v=""/>
    <s v=""/>
    <s v=""/>
    <s v="Sangvinik (člověk energický, optimistický, emočně stabilní)"/>
    <s v="Student"/>
    <s v="Podnikatel/zaměstnanec"/>
    <s v=""/>
    <s v=""/>
    <s v=""/>
    <s v=""/>
    <s v=""/>
    <s v=""/>
    <s v=""/>
    <s v="Pracovníci ve službách a prodeji"/>
    <s v=""/>
    <s v=""/>
    <s v=""/>
    <s v=""/>
    <s v=""/>
    <s v=""/>
    <s v="Občas"/>
    <x v="2"/>
    <s v=""/>
    <s v="Tabulkové a grafické přehledy"/>
    <s v=""/>
    <x v="2"/>
    <s v="Spíše ano"/>
    <s v=""/>
    <s v=""/>
    <s v=""/>
    <s v="Významnost závislosti"/>
    <s v=""/>
    <s v="Počet vražd měl rostoucí tendenci"/>
    <s v="V procentech"/>
    <s v=""/>
    <s v="V jednotkách zkoumaného jevu"/>
    <s v=""/>
    <s v=""/>
    <s v=""/>
    <s v="Směrodatná odchylka"/>
    <s v="1,2,3,4,5"/>
    <s v=""/>
    <s v=""/>
    <s v=""/>
    <s v="Mezi roční spotřebou sýra na obyvatele a počtem udělených titulů z matematiky není žádná korelace"/>
    <s v="Občas"/>
    <s v="Na internetu"/>
    <s v="Sportu"/>
  </r>
  <r>
    <n v="5"/>
    <n v="5673687"/>
    <s v="2019-02-03 10:25:35"/>
    <n v="248"/>
    <s v="fbclid=IwAR0HQV7wdhTHarxcmpkWYQkvBly-UZHIANAy8INj1nDMOcYbXEKyIpk4-3I"/>
    <s v="Žena"/>
    <x v="0"/>
    <s v="Vysokoškolské vzdělání"/>
    <s v=""/>
    <s v="Ekonomie, politologie, právo, psychologie, sociologie"/>
    <s v=""/>
    <s v=""/>
    <s v=""/>
    <s v=""/>
    <s v=""/>
    <s v=""/>
    <s v="Sangvinik (člověk energický, optimistický, emočně stabilní)"/>
    <s v=""/>
    <s v="Podnikatel/zaměstnanec"/>
    <s v=""/>
    <s v=""/>
    <s v=""/>
    <s v=""/>
    <s v=""/>
    <s v=""/>
    <s v=""/>
    <s v=""/>
    <s v=""/>
    <s v=""/>
    <s v=""/>
    <s v=""/>
    <s v=""/>
    <s v="Na žádné"/>
    <s v="Občas"/>
    <x v="2"/>
    <s v=""/>
    <s v="Tabulkové a grafické přehledy"/>
    <s v=""/>
    <x v="3"/>
    <s v="Nedovedu posoudit"/>
    <s v="Funkční závislost mezi dvěma jevy"/>
    <s v=""/>
    <s v=""/>
    <s v=""/>
    <s v=""/>
    <s v="Počet vražd měl klesající tendenci"/>
    <s v="V procentech"/>
    <s v=""/>
    <s v=""/>
    <s v=""/>
    <s v=""/>
    <s v="Špičatost"/>
    <s v=""/>
    <s v=""/>
    <s v=""/>
    <s v=""/>
    <s v="1000,2000,3000,3500,3600,4000"/>
    <s v="Mezi roční spotřebou sýra na obyvatele a počtem udělených titulů z matematiky je zdánlivá korelace"/>
    <s v="Ano"/>
    <s v="Na internetu"/>
    <s v="Životním stylu"/>
  </r>
  <r>
    <n v="6"/>
    <n v="5673724"/>
    <s v="2019-02-03 11:35:36"/>
    <n v="142"/>
    <s v=""/>
    <s v="Žena"/>
    <x v="0"/>
    <s v="Střední vzdělání"/>
    <s v=""/>
    <s v=""/>
    <s v=""/>
    <s v=""/>
    <s v=""/>
    <s v=""/>
    <s v=""/>
    <s v="V žádném z výše uvedených"/>
    <s v="Cholerik (člověk vznětlivý a výbušný)"/>
    <s v=""/>
    <s v=""/>
    <s v="Na mateřské dovolené"/>
    <s v=""/>
    <s v=""/>
    <s v=""/>
    <s v=""/>
    <s v=""/>
    <s v=""/>
    <s v=""/>
    <s v=""/>
    <s v=""/>
    <s v=""/>
    <s v=""/>
    <s v=""/>
    <s v="Na žádné"/>
    <s v="Občas"/>
    <x v="1"/>
    <s v=""/>
    <s v=""/>
    <s v="Statistiku nepoužívám"/>
    <x v="1"/>
    <s v="Nedovedu posoudit"/>
    <s v="Funkční závislost mezi dvěma jevy"/>
    <s v=""/>
    <s v=""/>
    <s v=""/>
    <s v=""/>
    <s v="Počet vražd měl rostoucí tendenci"/>
    <s v="V procentech"/>
    <s v=""/>
    <s v=""/>
    <s v=""/>
    <s v=""/>
    <s v=""/>
    <s v="Směrodatná odchylka"/>
    <s v="1,2,3,4,5"/>
    <s v=""/>
    <s v=""/>
    <s v="1000,2000,3000,3500,3600,4000"/>
    <s v="Mezi roční spotřebou sýra na obyvatele a počtem udělených titulů z matematiky není žádná korelace"/>
    <s v="Ne"/>
    <s v="Na internetu"/>
    <s v="Sportu"/>
  </r>
  <r>
    <n v="7"/>
    <n v="5673727"/>
    <s v="2019-02-03 11:39:46"/>
    <n v="263"/>
    <s v=""/>
    <s v="Muž"/>
    <x v="2"/>
    <s v="Střední vzdělání"/>
    <s v=""/>
    <s v=""/>
    <s v=""/>
    <s v="Technickém"/>
    <s v=""/>
    <s v=""/>
    <s v=""/>
    <s v=""/>
    <s v="Melancholik (člověk citlivý, introvertní, trudomyslný, zádumčivý)"/>
    <s v=""/>
    <s v=""/>
    <s v=""/>
    <s v="Nezaměstnaný"/>
    <s v=""/>
    <s v=""/>
    <s v=""/>
    <s v=""/>
    <s v=""/>
    <s v=""/>
    <s v=""/>
    <s v=""/>
    <s v=""/>
    <s v=""/>
    <s v=""/>
    <s v="Na žádné"/>
    <s v="Občas"/>
    <x v="2"/>
    <s v=""/>
    <s v="Tabulkové a grafické přehledy"/>
    <s v=""/>
    <x v="2"/>
    <s v="Spíše ne"/>
    <s v=""/>
    <s v="Funkční závislost mezi více než dvěma jevy"/>
    <s v=""/>
    <s v=""/>
    <s v=""/>
    <s v="Počet vražd měl klesající tendenci"/>
    <s v=""/>
    <s v=""/>
    <s v="V jednotkách zkoumaného jevu"/>
    <s v=""/>
    <s v=""/>
    <s v=""/>
    <s v="Směrodatná odchylka"/>
    <s v=""/>
    <s v=""/>
    <s v=""/>
    <s v="1000,2000,3000,3500,3600,4000"/>
    <s v="Mezi roční spotřebou sýra na obyvatele a počtem udělených titulů z matematiky je zdánlivá korelace"/>
    <s v="Občas"/>
    <s v="Na internetu"/>
    <s v="Z jiného oboru"/>
  </r>
  <r>
    <n v="8"/>
    <n v="5673729"/>
    <s v="2019-02-03 11:41:52"/>
    <n v="202"/>
    <s v=""/>
    <s v="Muž"/>
    <x v="1"/>
    <s v="Střední vzdělání"/>
    <s v=""/>
    <s v="Ekonomie, politologie, právo, psychologie, sociologie"/>
    <s v=""/>
    <s v=""/>
    <s v=""/>
    <s v=""/>
    <s v=""/>
    <s v=""/>
    <s v="Sangvinik (člověk energický, optimistický, emočně stabilní)"/>
    <s v="Student"/>
    <s v="Podnikatel/zaměstnanec"/>
    <s v=""/>
    <s v=""/>
    <s v=""/>
    <s v=""/>
    <s v=""/>
    <s v=""/>
    <s v=""/>
    <s v="Pracovníci ve službách a prodeji"/>
    <s v=""/>
    <s v=""/>
    <s v=""/>
    <s v=""/>
    <s v=""/>
    <s v=""/>
    <s v="Občas"/>
    <x v="0"/>
    <s v="Výzkum"/>
    <s v="Tabulkové a grafické přehledy"/>
    <s v=""/>
    <x v="0"/>
    <s v="Ne"/>
    <s v=""/>
    <s v="Funkční závislost mezi více než dvěma jevy"/>
    <s v=""/>
    <s v=""/>
    <s v=""/>
    <s v="Počet vražd měl rostoucí tendenci"/>
    <s v=""/>
    <s v=""/>
    <s v=""/>
    <s v="V jednotkách zkoumaného jevu umocněných na druhou"/>
    <s v=""/>
    <s v="Špičatost"/>
    <s v=""/>
    <s v="1,2,3,4,5"/>
    <s v=""/>
    <s v=""/>
    <s v=""/>
    <s v="Mezi roční spotřebou sýra na obyvatele a počtem udělených titulů z matematiky není žádná korelace"/>
    <s v="Občas"/>
    <s v="Na internetu"/>
    <s v="Sportu"/>
  </r>
  <r>
    <n v="9"/>
    <n v="5673755"/>
    <s v="2019-02-03 12:04:21"/>
    <n v="507"/>
    <s v=""/>
    <s v="Žena"/>
    <x v="0"/>
    <s v="Vysokoškolské vzdělání"/>
    <s v=""/>
    <s v="Ekonomie, politologie, právo, psychologie, sociologie"/>
    <s v=""/>
    <s v=""/>
    <s v=""/>
    <s v=""/>
    <s v=""/>
    <s v=""/>
    <s v="Sangvinik (člověk energický, optimistický, emočně stabilní)"/>
    <s v=""/>
    <s v=""/>
    <s v="Na mateřské dovolené"/>
    <s v=""/>
    <s v=""/>
    <s v=""/>
    <s v=""/>
    <s v=""/>
    <s v=""/>
    <s v=""/>
    <s v=""/>
    <s v=""/>
    <s v=""/>
    <s v=""/>
    <s v=""/>
    <s v="Na žádné"/>
    <s v="Občas"/>
    <x v="0"/>
    <s v=""/>
    <s v="Tabulkové a grafické přehledy"/>
    <s v=""/>
    <x v="2"/>
    <s v="Nedovedu posoudit"/>
    <s v=""/>
    <s v="Funkční závislost mezi více než dvěma jevy"/>
    <s v=""/>
    <s v=""/>
    <s v=""/>
    <s v="Počet vražd měl klesající tendenci"/>
    <s v=""/>
    <s v=""/>
    <s v="V jednotkách zkoumaného jevu"/>
    <s v=""/>
    <s v=""/>
    <s v=""/>
    <s v="Směrodatná odchylka"/>
    <s v="1,2,3,4,5"/>
    <s v=""/>
    <s v=""/>
    <s v=""/>
    <s v="Mezi roční spotřebou sýra na obyvatele a počtem udělených titulů z matematiky je zdánlivá korelace"/>
    <s v="Občas"/>
    <s v="Na internetu"/>
    <s v="Životním stylu"/>
  </r>
  <r>
    <n v="10"/>
    <n v="5673791"/>
    <s v="2019-02-03 13:00:41"/>
    <n v="151"/>
    <s v=""/>
    <s v="Žena"/>
    <x v="0"/>
    <s v="Střední vzdělání"/>
    <s v=""/>
    <s v=""/>
    <s v=""/>
    <s v=""/>
    <s v=""/>
    <s v=""/>
    <s v=""/>
    <s v="V žádném z výše uvedených"/>
    <s v="Melancholik (člověk citlivý, introvertní, trudomyslný, zádumčivý)"/>
    <s v=""/>
    <s v=""/>
    <s v="Na mateřské dovolené"/>
    <s v=""/>
    <s v=""/>
    <s v=""/>
    <s v=""/>
    <s v=""/>
    <s v=""/>
    <s v=""/>
    <s v=""/>
    <s v=""/>
    <s v=""/>
    <s v=""/>
    <s v=""/>
    <s v="Na žádné"/>
    <s v="Ne"/>
    <x v="1"/>
    <s v=""/>
    <s v=""/>
    <s v="Statistiku nepoužívám"/>
    <x v="1"/>
    <s v="Nedovedu posoudit"/>
    <s v=""/>
    <s v="Funkční závislost mezi více než dvěma jevy"/>
    <s v=""/>
    <s v=""/>
    <s v=""/>
    <s v="Počet vražd měl klesající tendenci"/>
    <s v=""/>
    <s v=""/>
    <s v="V jednotkách zkoumaného jevu"/>
    <s v="V jednotkách zkoumaného jevu umocněných na druhou"/>
    <s v=""/>
    <s v="Špičatost"/>
    <s v=""/>
    <s v=""/>
    <s v="10,20,30,40,800"/>
    <s v=""/>
    <s v=""/>
    <s v="Mezi roční spotřebou sýra na obyvatele a počtem udělených titulů z matematiky je zdánlivá korelace"/>
    <s v="Občas"/>
    <s v="Na internetu"/>
    <s v="Životním stylu"/>
  </r>
  <r>
    <n v="11"/>
    <n v="5673890"/>
    <s v="2019-02-03 14:52:17"/>
    <n v="297"/>
    <s v="fbclid=IwAR31miyUfNiOb1WT2nkOjrjPoS4lQjUJVdyf7hlXYoCx_t9KeCUMKc55zfs"/>
    <s v="Muž"/>
    <x v="0"/>
    <s v="Střední vzdělání"/>
    <s v=""/>
    <s v=""/>
    <s v=""/>
    <s v="Technickém"/>
    <s v=""/>
    <s v=""/>
    <s v=""/>
    <s v=""/>
    <s v="Melancholik (člověk citlivý, introvertní, trudomyslný, zádumčivý)"/>
    <s v=""/>
    <s v="Podnikatel/zaměstnanec"/>
    <s v=""/>
    <s v=""/>
    <s v=""/>
    <s v=""/>
    <s v=""/>
    <s v="Techničtí a odborní pracovníci"/>
    <s v=""/>
    <s v=""/>
    <s v=""/>
    <s v=""/>
    <s v=""/>
    <s v=""/>
    <s v=""/>
    <s v=""/>
    <s v="Ne"/>
    <x v="2"/>
    <s v=""/>
    <s v="Tabulkové a grafické přehledy"/>
    <s v=""/>
    <x v="3"/>
    <s v="Spíše ne"/>
    <s v=""/>
    <s v="Funkční závislost mezi více než dvěma jevy"/>
    <s v=""/>
    <s v=""/>
    <s v=""/>
    <s v="Počet vražd měl rostoucí tendenci"/>
    <s v=""/>
    <s v=""/>
    <s v=""/>
    <s v="V jednotkách zkoumaného jevu umocněných na druhou"/>
    <s v=""/>
    <s v=""/>
    <s v="Směrodatná odchylka"/>
    <s v=""/>
    <s v=""/>
    <s v=""/>
    <s v="1000,2000,3000,3500,3600,4000"/>
    <s v="Mezi roční spotřebou sýra na obyvatele a počtem udělených titulů z matematiky není žádná korelace"/>
    <s v="Občas"/>
    <s v="Na internetu"/>
    <s v="Sportu"/>
  </r>
  <r>
    <n v="12"/>
    <n v="5673941"/>
    <s v="2019-02-03 16:00:38"/>
    <n v="247"/>
    <s v="fbclid=IwAR204xomeeIeHSD3Rgjb_cXT8EejXacOnqnfeRLvJVjk5hRpFdyFFVn9pLo"/>
    <s v="Žena"/>
    <x v="0"/>
    <s v="Vysokoškolské vzdělání"/>
    <s v=""/>
    <s v=""/>
    <s v=""/>
    <s v="Technickém"/>
    <s v=""/>
    <s v=""/>
    <s v=""/>
    <s v=""/>
    <s v="Flegmatik (člověk klidný a pomalý, přemýšlivý a často uzavřený do sebe)"/>
    <s v=""/>
    <s v="Podnikatel/zaměstnanec"/>
    <s v=""/>
    <s v=""/>
    <s v=""/>
    <s v=""/>
    <s v=""/>
    <s v="Techničtí a odborní pracovníci"/>
    <s v=""/>
    <s v=""/>
    <s v=""/>
    <s v=""/>
    <s v=""/>
    <s v=""/>
    <s v=""/>
    <s v=""/>
    <s v="Občas"/>
    <x v="0"/>
    <s v=""/>
    <s v="Tabulkové a grafické přehledy"/>
    <s v=""/>
    <x v="2"/>
    <s v="Ne"/>
    <s v="Funkční závislost mezi dvěma jevy"/>
    <s v=""/>
    <s v=""/>
    <s v=""/>
    <s v=""/>
    <s v="Počet vražd měl rostoucí tendenci"/>
    <s v=""/>
    <s v="Bezrozměrným číslem"/>
    <s v=""/>
    <s v=""/>
    <s v=""/>
    <s v=""/>
    <s v="Směrodatná odchylka"/>
    <s v=""/>
    <s v=""/>
    <s v=""/>
    <s v="1000,2000,3000,3500,3600,4000"/>
    <s v="Mezi roční spotřebou sýra na obyvatele a počtem udělených titulů z matematiky je zdánlivá korelace"/>
    <s v="Občas"/>
    <s v="Na internetu"/>
    <s v="Technologiích"/>
  </r>
  <r>
    <n v="13"/>
    <n v="5673945"/>
    <s v="2019-02-03 16:05:27"/>
    <n v="184"/>
    <s v=""/>
    <s v="Žena"/>
    <x v="2"/>
    <s v="Vyšší odborné vzdělání"/>
    <s v=""/>
    <s v="Ekonomie, politologie, právo, psychologie, sociologie"/>
    <s v=""/>
    <s v=""/>
    <s v=""/>
    <s v=""/>
    <s v=""/>
    <s v=""/>
    <s v="Flegmatik (člověk klidný a pomalý, přemýšlivý a často uzavřený do sebe)"/>
    <s v=""/>
    <s v="Podnikatel/zaměstnanec"/>
    <s v=""/>
    <s v=""/>
    <s v=""/>
    <s v=""/>
    <s v=""/>
    <s v=""/>
    <s v="Úředníci"/>
    <s v=""/>
    <s v=""/>
    <s v=""/>
    <s v=""/>
    <s v=""/>
    <s v=""/>
    <s v=""/>
    <s v="Občas"/>
    <x v="0"/>
    <s v=""/>
    <s v=""/>
    <s v="Statistiku nepoužívám"/>
    <x v="1"/>
    <s v="Nedovedu posoudit"/>
    <s v=""/>
    <s v="Funkční závislost mezi více než dvěma jevy"/>
    <s v=""/>
    <s v=""/>
    <s v=""/>
    <s v="Počet vražd měl rostoucí tendenci"/>
    <s v="V procentech"/>
    <s v=""/>
    <s v=""/>
    <s v=""/>
    <s v=""/>
    <s v="Špičatost"/>
    <s v=""/>
    <s v=""/>
    <s v="10,20,30,40,800"/>
    <s v="5,200,300,400,500"/>
    <s v="1000,2000,3000,3500,3600,4000"/>
    <s v="Mezi roční spotřebou sýra na obyvatele a počtem udělených titulů z matematiky je zdánlivá korelace"/>
    <s v="Ano"/>
    <s v="Televizi"/>
    <s v="Počasí"/>
  </r>
  <r>
    <n v="14"/>
    <n v="5673948"/>
    <s v="2019-02-03 16:09:37"/>
    <n v="161"/>
    <s v="fbclid=IwAR2s7P0oC6X-PQOH79rAvHfVjImEFKVH4lusaG3Hr_CV51_KSvW1mjBKNtY"/>
    <s v="Žena"/>
    <x v="1"/>
    <s v="Vysokoškolské vzdělání"/>
    <s v=""/>
    <s v=""/>
    <s v=""/>
    <s v="Technickém"/>
    <s v=""/>
    <s v=""/>
    <s v="Vojenství a policie"/>
    <s v=""/>
    <s v="Melancholik (člověk citlivý, introvertní, trudomyslný, zádumčivý)"/>
    <s v="Student"/>
    <s v="Podnikatel/zaměstnanec"/>
    <s v=""/>
    <s v=""/>
    <s v=""/>
    <s v=""/>
    <s v=""/>
    <s v="Techničtí a odborní pracovníci"/>
    <s v=""/>
    <s v=""/>
    <s v=""/>
    <s v=""/>
    <s v=""/>
    <s v=""/>
    <s v=""/>
    <s v=""/>
    <s v="Ne"/>
    <x v="1"/>
    <s v=""/>
    <s v=""/>
    <s v="Statistiku nepoužívám"/>
    <x v="1"/>
    <s v="Nedovedu posoudit"/>
    <s v="Funkční závislost mezi dvěma jevy"/>
    <s v=""/>
    <s v=""/>
    <s v=""/>
    <s v=""/>
    <s v="Počet vražd měl rostoucí tendenci"/>
    <s v="V procentech"/>
    <s v=""/>
    <s v=""/>
    <s v=""/>
    <s v=""/>
    <s v=""/>
    <s v="Směrodatná odchylka"/>
    <s v="1,2,3,4,5"/>
    <s v=""/>
    <s v=""/>
    <s v="1000,2000,3000,3500,3600,4000"/>
    <s v="Mezi roční spotřebou sýra na obyvatele a počtem udělených titulů z matematiky není žádná korelace"/>
    <s v="Občas"/>
    <s v="Na internetu"/>
    <s v="Počasí"/>
  </r>
  <r>
    <n v="15"/>
    <n v="5673951"/>
    <s v="2019-02-03 16:11:49"/>
    <n v="208"/>
    <s v=""/>
    <s v="Žena"/>
    <x v="2"/>
    <s v="Vysokoškolské vzdělání"/>
    <s v="Filozofie, historie, teologie, tělovýchova, uměnovědy"/>
    <s v=""/>
    <s v=""/>
    <s v=""/>
    <s v=""/>
    <s v=""/>
    <s v=""/>
    <s v=""/>
    <s v="Flegmatik (člověk klidný a pomalý, přemýšlivý a často uzavřený do sebe)"/>
    <s v=""/>
    <s v=""/>
    <s v="Na mateřské dovolené"/>
    <s v=""/>
    <s v=""/>
    <s v=""/>
    <s v=""/>
    <s v=""/>
    <s v="Úředníci"/>
    <s v=""/>
    <s v=""/>
    <s v=""/>
    <s v=""/>
    <s v=""/>
    <s v=""/>
    <s v=""/>
    <s v="Ano"/>
    <x v="0"/>
    <s v=""/>
    <s v="Tabulkové a grafické přehledy"/>
    <s v=""/>
    <x v="2"/>
    <s v="Spíše ne"/>
    <s v="Funkční závislost mezi dvěma jevy"/>
    <s v=""/>
    <s v="Sílu závislosti mezi více než dvěma jevy"/>
    <s v=""/>
    <s v=""/>
    <s v="Počet vražd měl rostoucí tendenci"/>
    <s v=""/>
    <s v=""/>
    <s v="V jednotkách zkoumaného jevu"/>
    <s v=""/>
    <s v=""/>
    <s v=""/>
    <s v="Směrodatná odchylka"/>
    <s v="1,2,3,4,5"/>
    <s v=""/>
    <s v=""/>
    <s v="1000,2000,3000,3500,3600,4000"/>
    <s v="Mezi roční spotřebou sýra na obyvatele a počtem udělených titulů z matematiky není žádná korelace"/>
    <s v="Ano"/>
    <s v="Na internetu"/>
    <s v="Politice"/>
  </r>
  <r>
    <n v="16"/>
    <n v="5673956"/>
    <s v="2019-02-03 16:14:20"/>
    <n v="303"/>
    <s v=""/>
    <s v="Žena"/>
    <x v="0"/>
    <s v="Vyšší odborné vzdělání"/>
    <s v=""/>
    <s v="Ekonomie, politologie, právo, psychologie, sociologie"/>
    <s v=""/>
    <s v=""/>
    <s v=""/>
    <s v=""/>
    <s v=""/>
    <s v=""/>
    <s v="Sangvinik (člověk energický, optimistický, emočně stabilní)"/>
    <s v=""/>
    <s v="Podnikatel/zaměstnanec"/>
    <s v=""/>
    <s v=""/>
    <s v=""/>
    <s v=""/>
    <s v=""/>
    <s v="Techničtí a odborní pracovníci"/>
    <s v="Úředníci"/>
    <s v="Pracovníci ve službách a prodeji"/>
    <s v=""/>
    <s v=""/>
    <s v=""/>
    <s v=""/>
    <s v=""/>
    <s v=""/>
    <s v="Ne"/>
    <x v="1"/>
    <s v=""/>
    <s v=""/>
    <s v="Statistiku nepoužívám"/>
    <x v="1"/>
    <s v="Ne"/>
    <s v="Funkční závislost mezi dvěma jevy"/>
    <s v=""/>
    <s v=""/>
    <s v=""/>
    <s v=""/>
    <s v="Počet vražd měl klesající tendenci"/>
    <s v="V procentech"/>
    <s v=""/>
    <s v="V jednotkách zkoumaného jevu"/>
    <s v=""/>
    <s v="Šikmost"/>
    <s v=""/>
    <s v=""/>
    <s v="1,2,3,4,5"/>
    <s v=""/>
    <s v=""/>
    <s v=""/>
    <s v="Mezi roční spotřebou sýra na obyvatele a počtem udělených titulů z matematiky je zdánlivá korelace"/>
    <s v="Ne"/>
    <s v="Na internetu"/>
    <s v="Životním stylu"/>
  </r>
  <r>
    <n v="17"/>
    <n v="5673958"/>
    <s v="2019-02-03 16:15:37"/>
    <n v="131"/>
    <s v=""/>
    <s v="Muž"/>
    <x v="1"/>
    <s v="Základní vzdělání"/>
    <s v=""/>
    <s v=""/>
    <s v=""/>
    <s v=""/>
    <s v=""/>
    <s v=""/>
    <s v=""/>
    <s v="V žádném z výše uvedených"/>
    <s v="Flegmatik (člověk klidný a pomalý, přemýšlivý a často uzavřený do sebe)"/>
    <s v="Student"/>
    <s v=""/>
    <s v=""/>
    <s v=""/>
    <s v=""/>
    <s v=""/>
    <s v=""/>
    <s v=""/>
    <s v=""/>
    <s v=""/>
    <s v=""/>
    <s v=""/>
    <s v=""/>
    <s v=""/>
    <s v=""/>
    <s v="Na žádné"/>
    <s v="Ano"/>
    <x v="2"/>
    <s v="Výzkum"/>
    <s v="Tabulkové a grafické přehledy"/>
    <s v=""/>
    <x v="2"/>
    <s v="Spíše ano"/>
    <s v="Funkční závislost mezi dvěma jevy"/>
    <s v=""/>
    <s v=""/>
    <s v=""/>
    <s v=""/>
    <s v="Počet vražd měl klesající tendenci"/>
    <s v=""/>
    <s v="Bezrozměrným číslem"/>
    <s v=""/>
    <s v=""/>
    <s v="Šikmost"/>
    <s v=""/>
    <s v=""/>
    <s v="1,2,3,4,5"/>
    <s v=""/>
    <s v=""/>
    <s v=""/>
    <s v="Mezi roční spotřebou sýra na obyvatele a počtem udělených titulů z matematiky není žádná korelace"/>
    <s v="Ano"/>
    <s v="Na internetu"/>
    <s v="Z jiného oboru"/>
  </r>
  <r>
    <n v="18"/>
    <n v="5673959"/>
    <s v="2019-02-03 16:18:50"/>
    <n v="314"/>
    <s v=""/>
    <s v="Žena"/>
    <x v="2"/>
    <s v="Vysokoškolské vzdělání"/>
    <s v=""/>
    <s v="Ekonomie, politologie, právo, psychologie, sociologie"/>
    <s v=""/>
    <s v=""/>
    <s v=""/>
    <s v=""/>
    <s v="Vojenství a policie"/>
    <s v=""/>
    <s v="Cholerik (člověk vznětlivý a výbušný)"/>
    <s v=""/>
    <s v="Podnikatel/zaměstnanec"/>
    <s v=""/>
    <s v=""/>
    <s v=""/>
    <s v=""/>
    <s v=""/>
    <s v=""/>
    <s v=""/>
    <s v=""/>
    <s v=""/>
    <s v=""/>
    <s v=""/>
    <s v=""/>
    <s v="Zaměstnanci v ozbrojených silách"/>
    <s v=""/>
    <s v="Občas"/>
    <x v="2"/>
    <s v=""/>
    <s v="Tabulkové a grafické přehledy"/>
    <s v=""/>
    <x v="3"/>
    <s v="Spíše ano"/>
    <s v="Funkční závislost mezi dvěma jevy"/>
    <s v=""/>
    <s v=""/>
    <s v=""/>
    <s v=""/>
    <s v="Počet vražd měl klesající tendenci"/>
    <s v=""/>
    <s v=""/>
    <s v="V jednotkách zkoumaného jevu"/>
    <s v=""/>
    <s v=""/>
    <s v="Špičatost"/>
    <s v=""/>
    <s v="1,2,3,4,5"/>
    <s v=""/>
    <s v="5,200,300,400,500"/>
    <s v="1000,2000,3000,3500,3600,4000"/>
    <s v="Mezi roční spotřebou sýra na obyvatele a počtem udělených titulů z matematiky existuje silná korelace"/>
    <s v="Ano"/>
    <s v="Na internetu"/>
    <s v="Politice"/>
  </r>
  <r>
    <n v="19"/>
    <n v="5673964"/>
    <s v="2019-02-03 16:22:05"/>
    <n v="123"/>
    <s v=""/>
    <s v="Žena"/>
    <x v="0"/>
    <s v="Střední vzdělání"/>
    <s v=""/>
    <s v="Ekonomie, politologie, právo, psychologie, sociologie"/>
    <s v=""/>
    <s v=""/>
    <s v=""/>
    <s v=""/>
    <s v=""/>
    <s v=""/>
    <s v="Melancholik (člověk citlivý, introvertní, trudomyslný, zádumčivý)"/>
    <s v=""/>
    <s v="Podnikatel/zaměstnanec"/>
    <s v="Na mateřské dovolené"/>
    <s v=""/>
    <s v=""/>
    <s v=""/>
    <s v=""/>
    <s v="Techničtí a odborní pracovníci"/>
    <s v=""/>
    <s v=""/>
    <s v=""/>
    <s v=""/>
    <s v=""/>
    <s v=""/>
    <s v=""/>
    <s v=""/>
    <s v="Ne"/>
    <x v="1"/>
    <s v=""/>
    <s v=""/>
    <s v="Statistiku nepoužívám"/>
    <x v="1"/>
    <s v="Nedovedu posoudit"/>
    <s v=""/>
    <s v=""/>
    <s v="Sílu závislosti mezi více než dvěma jevy"/>
    <s v=""/>
    <s v=""/>
    <s v="Počet vražd měl rostoucí tendenci"/>
    <s v=""/>
    <s v=""/>
    <s v=""/>
    <s v="V jednotkách zkoumaného jevu umocněných na druhou"/>
    <s v=""/>
    <s v=""/>
    <s v="Směrodatná odchylka"/>
    <s v="1,2,3,4,5"/>
    <s v=""/>
    <s v=""/>
    <s v="1000,2000,3000,3500,3600,4000"/>
    <s v="Mezi roční spotřebou sýra na obyvatele a počtem udělených titulů z matematiky je zdánlivá korelace"/>
    <s v="Ano"/>
    <s v="Televizi"/>
    <s v="Politice"/>
  </r>
  <r>
    <n v="20"/>
    <n v="5673982"/>
    <s v="2019-02-03 16:38:46"/>
    <n v="238"/>
    <s v=""/>
    <s v="Žena"/>
    <x v="0"/>
    <s v="Vysokoškolské vzdělání"/>
    <s v=""/>
    <s v="Ekonomie, politologie, právo, psychologie, sociologie"/>
    <s v=""/>
    <s v=""/>
    <s v=""/>
    <s v=""/>
    <s v=""/>
    <s v=""/>
    <s v="Cholerik (člověk vznětlivý a výbušný)"/>
    <s v=""/>
    <s v=""/>
    <s v="Na mateřské dovolené"/>
    <s v=""/>
    <s v=""/>
    <s v=""/>
    <s v=""/>
    <s v=""/>
    <s v="Úředníci"/>
    <s v=""/>
    <s v=""/>
    <s v=""/>
    <s v=""/>
    <s v=""/>
    <s v=""/>
    <s v=""/>
    <s v="Ne"/>
    <x v="1"/>
    <s v=""/>
    <s v=""/>
    <s v="Statistiku nepoužívám"/>
    <x v="1"/>
    <s v="Spíše ne"/>
    <s v=""/>
    <s v=""/>
    <s v="Sílu závislosti mezi více než dvěma jevy"/>
    <s v=""/>
    <s v=""/>
    <s v="Počet vražd měl klesající tendenci"/>
    <s v=""/>
    <s v=""/>
    <s v="V jednotkách zkoumaného jevu"/>
    <s v=""/>
    <s v=""/>
    <s v="Špičatost"/>
    <s v=""/>
    <s v=""/>
    <s v="10,20,30,40,800"/>
    <s v="5,200,300,400,500"/>
    <s v="1000,2000,3000,3500,3600,4000"/>
    <s v="Mezi roční spotřebou sýra na obyvatele a počtem udělených titulů z matematiky je zdánlivá korelace"/>
    <s v="Občas"/>
    <s v="Na internetu"/>
    <s v="Počasí"/>
  </r>
  <r>
    <n v="21"/>
    <n v="5673984"/>
    <s v="2019-02-03 16:42:42"/>
    <n v="357"/>
    <s v=""/>
    <s v="Žena"/>
    <x v="2"/>
    <s v="Vyšší odborné vzdělání"/>
    <s v=""/>
    <s v=""/>
    <s v=""/>
    <s v=""/>
    <s v=""/>
    <s v=""/>
    <s v=""/>
    <s v="V žádném z výše uvedených"/>
    <s v="Flegmatik (člověk klidný a pomalý, přemýšlivý a často uzavřený do sebe)"/>
    <s v=""/>
    <s v=""/>
    <s v="Na mateřské dovolené"/>
    <s v=""/>
    <s v=""/>
    <s v=""/>
    <s v=""/>
    <s v=""/>
    <s v=""/>
    <s v=""/>
    <s v=""/>
    <s v=""/>
    <s v=""/>
    <s v=""/>
    <s v=""/>
    <s v="Na žádné"/>
    <s v="Občas"/>
    <x v="1"/>
    <s v=""/>
    <s v=""/>
    <s v="Statistiku nepoužívám"/>
    <x v="1"/>
    <s v="Nedovedu posoudit"/>
    <s v="Funkční závislost mezi dvěma jevy"/>
    <s v=""/>
    <s v=""/>
    <s v=""/>
    <s v=""/>
    <s v="Počet vražd měl rostoucí tendenci"/>
    <s v=""/>
    <s v="Bezrozměrným číslem"/>
    <s v="V jednotkách zkoumaného jevu"/>
    <s v=""/>
    <s v="Šikmost"/>
    <s v=""/>
    <s v=""/>
    <s v="1,2,3,4,5"/>
    <s v="10,20,30,40,800"/>
    <s v=""/>
    <s v=""/>
    <s v="Mezi roční spotřebou sýra na obyvatele a počtem udělených titulů z matematiky je zdánlivá korelace"/>
    <s v="Ano"/>
    <s v="Rozhlase"/>
    <s v="Životním stylu"/>
  </r>
  <r>
    <n v="22"/>
    <n v="5673987"/>
    <s v="2019-02-03 16:47:01"/>
    <n v="214"/>
    <s v=""/>
    <s v="Žena"/>
    <x v="2"/>
    <s v="Střední vzdělání"/>
    <s v=""/>
    <s v="Ekonomie, politologie, právo, psychologie, sociologie"/>
    <s v=""/>
    <s v=""/>
    <s v=""/>
    <s v=""/>
    <s v=""/>
    <s v=""/>
    <s v="Flegmatik (člověk klidný a pomalý, přemýšlivý a často uzavřený do sebe)"/>
    <s v=""/>
    <s v="Podnikatel/zaměstnanec"/>
    <s v="Na mateřské dovolené"/>
    <s v=""/>
    <s v=""/>
    <s v=""/>
    <s v=""/>
    <s v=""/>
    <s v=""/>
    <s v=""/>
    <s v=""/>
    <s v=""/>
    <s v=""/>
    <s v=""/>
    <s v=""/>
    <s v="Na žádné"/>
    <s v="Občas"/>
    <x v="1"/>
    <s v=""/>
    <s v=""/>
    <s v="Statistiku nepoužívám"/>
    <x v="1"/>
    <s v="Spíše ne"/>
    <s v="Funkční závislost mezi dvěma jevy"/>
    <s v=""/>
    <s v=""/>
    <s v=""/>
    <s v=""/>
    <s v="Počet vražd měl rostoucí tendenci"/>
    <s v="V procentech"/>
    <s v=""/>
    <s v="V jednotkách zkoumaného jevu"/>
    <s v=""/>
    <s v="Šikmost"/>
    <s v="Špičatost"/>
    <s v=""/>
    <s v="1,2,3,4,5"/>
    <s v=""/>
    <s v=""/>
    <s v=""/>
    <s v="Mezi roční spotřebou sýra na obyvatele a počtem udělených titulů z matematiky není žádná korelace"/>
    <s v="Občas"/>
    <s v="Na internetu"/>
    <s v="Počasí"/>
  </r>
  <r>
    <n v="23"/>
    <n v="5673990"/>
    <s v="2019-02-03 16:54:08"/>
    <n v="229"/>
    <s v="ref=rss"/>
    <s v="Muž"/>
    <x v="2"/>
    <s v="Vysokoškolské vzdělání"/>
    <s v=""/>
    <s v="Ekonomie, politologie, právo, psychologie, sociologie"/>
    <s v=""/>
    <s v="Technickém"/>
    <s v=""/>
    <s v=""/>
    <s v=""/>
    <s v=""/>
    <s v="Flegmatik (člověk klidný a pomalý, přemýšlivý a často uzavřený do sebe)"/>
    <s v=""/>
    <s v="Podnikatel/zaměstnanec"/>
    <s v=""/>
    <s v=""/>
    <s v=""/>
    <s v=""/>
    <s v="Specialisté, vědečtí a odborní duševní pracovníci"/>
    <s v="Techničtí a odborní pracovníci"/>
    <s v=""/>
    <s v=""/>
    <s v=""/>
    <s v=""/>
    <s v=""/>
    <s v=""/>
    <s v=""/>
    <s v=""/>
    <s v="Ano"/>
    <x v="2"/>
    <s v=""/>
    <s v="Tabulkové a grafické přehledy"/>
    <s v=""/>
    <x v="3"/>
    <s v="Spíše ne"/>
    <s v="Funkční závislost mezi dvěma jevy"/>
    <s v=""/>
    <s v=""/>
    <s v=""/>
    <s v=""/>
    <s v="Počet vražd měl klesající tendenci"/>
    <s v=""/>
    <s v=""/>
    <s v="V jednotkách zkoumaného jevu"/>
    <s v=""/>
    <s v=""/>
    <s v=""/>
    <s v="Směrodatná odchylka"/>
    <s v="1,2,3,4,5"/>
    <s v=""/>
    <s v=""/>
    <s v="1000,2000,3000,3500,3600,4000"/>
    <s v="Mezi roční spotřebou sýra na obyvatele a počtem udělených titulů z matematiky je zdánlivá korelace"/>
    <s v="Ano"/>
    <s v="Na internetu"/>
    <s v="Politice"/>
  </r>
  <r>
    <n v="24"/>
    <n v="5673998"/>
    <s v="2019-02-03 17:02:54"/>
    <n v="1071"/>
    <s v=""/>
    <s v="Žena"/>
    <x v="2"/>
    <s v="Vysokoškolské vzdělání"/>
    <s v=""/>
    <s v="Ekonomie, politologie, právo, psychologie, sociologie"/>
    <s v=""/>
    <s v=""/>
    <s v=""/>
    <s v=""/>
    <s v=""/>
    <s v=""/>
    <s v="Sangvinik (člověk energický, optimistický, emočně stabilní)"/>
    <s v=""/>
    <s v="Podnikatel/zaměstnanec"/>
    <s v=""/>
    <s v=""/>
    <s v=""/>
    <s v=""/>
    <s v=""/>
    <s v=""/>
    <s v="Úředníci"/>
    <s v=""/>
    <s v=""/>
    <s v=""/>
    <s v=""/>
    <s v=""/>
    <s v=""/>
    <s v=""/>
    <s v="Občas"/>
    <x v="2"/>
    <s v="Výzkum"/>
    <s v="Tabulkové a grafické přehledy"/>
    <s v=""/>
    <x v="3"/>
    <s v="Spíše ne"/>
    <s v=""/>
    <s v=""/>
    <s v="Sílu závislosti mezi více než dvěma jevy"/>
    <s v=""/>
    <s v=""/>
    <s v="Počet vražd měl rostoucí tendenci"/>
    <s v=""/>
    <s v=""/>
    <s v=""/>
    <s v="V jednotkách zkoumaného jevu umocněných na druhou"/>
    <s v=""/>
    <s v=""/>
    <s v="Směrodatná odchylka"/>
    <s v="1,2,3,4,5"/>
    <s v="10,20,30,40,800"/>
    <s v="5,200,300,400,500"/>
    <s v="1000,2000,3000,3500,3600,4000"/>
    <s v="Mezi roční spotřebou sýra na obyvatele a počtem udělených titulů z matematiky není žádná korelace"/>
    <s v="Občas"/>
    <s v="Na internetu"/>
    <s v="Kultuře"/>
  </r>
  <r>
    <n v="25"/>
    <n v="5674011"/>
    <s v="2019-02-03 17:20:42"/>
    <n v="307"/>
    <s v=""/>
    <s v="Žena"/>
    <x v="0"/>
    <s v="Vysokoškolské vzdělání"/>
    <s v="Filozofie, historie, teologie, tělovýchova, uměnovědy"/>
    <s v="Ekonomie, politologie, právo, psychologie, sociologie"/>
    <s v=""/>
    <s v=""/>
    <s v=""/>
    <s v=""/>
    <s v=""/>
    <s v=""/>
    <s v="Melancholik (člověk citlivý, introvertní, trudomyslný, zádumčivý)"/>
    <s v=""/>
    <s v="Podnikatel/zaměstnanec"/>
    <s v=""/>
    <s v=""/>
    <s v=""/>
    <s v=""/>
    <s v=""/>
    <s v="Techničtí a odborní pracovníci"/>
    <s v=""/>
    <s v=""/>
    <s v=""/>
    <s v=""/>
    <s v=""/>
    <s v=""/>
    <s v=""/>
    <s v=""/>
    <s v="Ano"/>
    <x v="2"/>
    <s v=""/>
    <s v="Tabulkové a grafické přehledy"/>
    <s v=""/>
    <x v="3"/>
    <s v="Spíše ano"/>
    <s v="Funkční závislost mezi dvěma jevy"/>
    <s v=""/>
    <s v=""/>
    <s v=""/>
    <s v=""/>
    <s v="Počet vražd měl klesající tendenci"/>
    <s v=""/>
    <s v=""/>
    <s v="V jednotkách zkoumaného jevu"/>
    <s v=""/>
    <s v=""/>
    <s v=""/>
    <s v="Směrodatná odchylka"/>
    <s v=""/>
    <s v=""/>
    <s v="5,200,300,400,500"/>
    <s v=""/>
    <s v="Mezi roční spotřebou sýra na obyvatele a počtem udělených titulů z matematiky je zdánlivá korelace"/>
    <s v="Ano"/>
    <s v="Na internetu"/>
    <s v="Technologiích"/>
  </r>
  <r>
    <n v="26"/>
    <n v="5674033"/>
    <s v="2019-02-03 17:35:17"/>
    <n v="342"/>
    <s v=""/>
    <s v="Žena"/>
    <x v="2"/>
    <s v="Střední vzdělání"/>
    <s v=""/>
    <s v=""/>
    <s v="Přírodovědeckém"/>
    <s v=""/>
    <s v=""/>
    <s v="Umění"/>
    <s v=""/>
    <s v=""/>
    <s v="Sangvinik (člověk energický, optimistický, emočně stabilní)"/>
    <s v=""/>
    <s v="Podnikatel/zaměstnanec"/>
    <s v=""/>
    <s v=""/>
    <s v=""/>
    <s v=""/>
    <s v=""/>
    <s v="Techničtí a odborní pracovníci"/>
    <s v=""/>
    <s v=""/>
    <s v=""/>
    <s v=""/>
    <s v=""/>
    <s v=""/>
    <s v=""/>
    <s v=""/>
    <s v="Občas"/>
    <x v="0"/>
    <s v=""/>
    <s v="Tabulkové a grafické přehledy"/>
    <s v=""/>
    <x v="3"/>
    <s v="Spíše ano"/>
    <s v=""/>
    <s v="Funkční závislost mezi více než dvěma jevy"/>
    <s v=""/>
    <s v=""/>
    <s v=""/>
    <s v="Počet vražd měl klesající tendenci"/>
    <s v="V procentech"/>
    <s v=""/>
    <s v=""/>
    <s v=""/>
    <s v="Šikmost"/>
    <s v="Špičatost"/>
    <s v=""/>
    <s v="1,2,3,4,5"/>
    <s v=""/>
    <s v=""/>
    <s v="1000,2000,3000,3500,3600,4000"/>
    <s v="Mezi roční spotřebou sýra na obyvatele a počtem udělených titulů z matematiky není žádná korelace"/>
    <s v="Občas"/>
    <s v="Televizi"/>
    <s v="Politice"/>
  </r>
  <r>
    <n v="27"/>
    <n v="5674040"/>
    <s v="2019-02-03 17:43:32"/>
    <n v="212"/>
    <s v=""/>
    <s v="Žena"/>
    <x v="1"/>
    <s v="Základní vzdělání"/>
    <s v=""/>
    <s v=""/>
    <s v=""/>
    <s v=""/>
    <s v=""/>
    <s v=""/>
    <s v=""/>
    <s v="V žádném z výše uvedených"/>
    <s v="Melancholik (člověk citlivý, introvertní, trudomyslný, zádumčivý)"/>
    <s v="Student"/>
    <s v=""/>
    <s v=""/>
    <s v=""/>
    <s v=""/>
    <s v=""/>
    <s v=""/>
    <s v=""/>
    <s v=""/>
    <s v=""/>
    <s v=""/>
    <s v=""/>
    <s v=""/>
    <s v=""/>
    <s v=""/>
    <s v="Na žádné"/>
    <s v="Ne"/>
    <x v="1"/>
    <s v=""/>
    <s v=""/>
    <s v="Statistiku nepoužívám"/>
    <x v="1"/>
    <s v="Nedovedu posoudit"/>
    <s v="Funkční závislost mezi dvěma jevy"/>
    <s v=""/>
    <s v=""/>
    <s v=""/>
    <s v=""/>
    <s v="Počet vražd měl klesající tendenci"/>
    <s v=""/>
    <s v="Bezrozměrným číslem"/>
    <s v=""/>
    <s v=""/>
    <s v=""/>
    <s v=""/>
    <s v="Směrodatná odchylka"/>
    <s v=""/>
    <s v="10,20,30,40,800"/>
    <s v=""/>
    <s v=""/>
    <s v="Mezi roční spotřebou sýra na obyvatele a počtem udělených titulů z matematiky existuje slabá korelace"/>
    <s v="Ne"/>
    <s v="Na internetu"/>
    <s v="Z jiného oboru"/>
  </r>
  <r>
    <n v="28"/>
    <n v="5674046"/>
    <s v="2019-02-03 17:44:29"/>
    <n v="311"/>
    <s v=""/>
    <s v="Žena"/>
    <x v="2"/>
    <s v="Střední vzdělání"/>
    <s v=""/>
    <s v=""/>
    <s v=""/>
    <s v=""/>
    <s v=""/>
    <s v=""/>
    <s v=""/>
    <s v="V žádném z výše uvedených"/>
    <s v="Sangvinik (člověk energický, optimistický, emočně stabilní)"/>
    <s v=""/>
    <s v=""/>
    <s v="Na mateřské dovolené"/>
    <s v=""/>
    <s v=""/>
    <s v=""/>
    <s v=""/>
    <s v=""/>
    <s v=""/>
    <s v="Pracovníci ve službách a prodeji"/>
    <s v=""/>
    <s v=""/>
    <s v=""/>
    <s v=""/>
    <s v=""/>
    <s v=""/>
    <s v="Občas"/>
    <x v="1"/>
    <s v=""/>
    <s v=""/>
    <s v="Statistiku nepoužívám"/>
    <x v="1"/>
    <s v="Ne"/>
    <s v=""/>
    <s v="Funkční závislost mezi více než dvěma jevy"/>
    <s v=""/>
    <s v=""/>
    <s v=""/>
    <s v="Počet vražd měl rostoucí tendenci"/>
    <s v=""/>
    <s v=""/>
    <s v="V jednotkách zkoumaného jevu"/>
    <s v=""/>
    <s v=""/>
    <s v="Špičatost"/>
    <s v=""/>
    <s v="1,2,3,4,5"/>
    <s v=""/>
    <s v=""/>
    <s v=""/>
    <s v="Mezi roční spotřebou sýra na obyvatele a počtem udělených titulů z matematiky existuje slabá korelace"/>
    <s v="Občas"/>
    <s v="Na internetu"/>
    <s v="Sportu"/>
  </r>
  <r>
    <n v="29"/>
    <n v="5674062"/>
    <s v="2019-02-03 18:01:25"/>
    <n v="588"/>
    <s v=""/>
    <s v="Žena"/>
    <x v="2"/>
    <s v="Vysokoškolské vzdělání"/>
    <s v=""/>
    <s v="Ekonomie, politologie, právo, psychologie, sociologie"/>
    <s v=""/>
    <s v=""/>
    <s v=""/>
    <s v=""/>
    <s v=""/>
    <s v=""/>
    <s v="Flegmatik (člověk klidný a pomalý, přemýšlivý a často uzavřený do sebe)"/>
    <s v=""/>
    <s v=""/>
    <s v="Na mateřské dovolené"/>
    <s v=""/>
    <s v=""/>
    <s v=""/>
    <s v=""/>
    <s v=""/>
    <s v=""/>
    <s v=""/>
    <s v=""/>
    <s v=""/>
    <s v=""/>
    <s v=""/>
    <s v=""/>
    <s v="Na žádné"/>
    <s v="Občas"/>
    <x v="1"/>
    <s v=""/>
    <s v=""/>
    <s v="Statistiku nepoužívám"/>
    <x v="1"/>
    <s v="Spíše ne"/>
    <s v="Funkční závislost mezi dvěma jevy"/>
    <s v=""/>
    <s v=""/>
    <s v=""/>
    <s v=""/>
    <s v="Počet vražd měl rostoucí tendenci"/>
    <s v=""/>
    <s v=""/>
    <s v=""/>
    <s v="V jednotkách zkoumaného jevu umocněných na druhou"/>
    <s v=""/>
    <s v=""/>
    <s v="Směrodatná odchylka"/>
    <s v="1,2,3,4,5"/>
    <s v=""/>
    <s v=""/>
    <s v="1000,2000,3000,3500,3600,4000"/>
    <s v="Mezi roční spotřebou sýra na obyvatele a počtem udělených titulů z matematiky je zdánlivá korelace"/>
    <s v="Občas"/>
    <s v="Na internetu"/>
    <s v="Politice"/>
  </r>
  <r>
    <n v="30"/>
    <n v="5674063"/>
    <s v="2019-02-03 18:03:58"/>
    <n v="297"/>
    <s v=""/>
    <s v="Žena"/>
    <x v="0"/>
    <s v="Vysokoškolské vzdělání"/>
    <s v=""/>
    <s v="Ekonomie, politologie, právo, psychologie, sociologie"/>
    <s v=""/>
    <s v=""/>
    <s v=""/>
    <s v=""/>
    <s v=""/>
    <s v=""/>
    <s v="Flegmatik (člověk klidný a pomalý, přemýšlivý a často uzavřený do sebe)"/>
    <s v="Student"/>
    <s v="Podnikatel/zaměstnanec"/>
    <s v="Na mateřské dovolené"/>
    <s v=""/>
    <s v=""/>
    <s v=""/>
    <s v=""/>
    <s v=""/>
    <s v=""/>
    <s v="Pracovníci ve službách a prodeji"/>
    <s v=""/>
    <s v=""/>
    <s v=""/>
    <s v=""/>
    <s v=""/>
    <s v=""/>
    <s v="Občas"/>
    <x v="0"/>
    <s v=""/>
    <s v="Tabulkové a grafické přehledy"/>
    <s v=""/>
    <x v="0"/>
    <s v="Spíše ano"/>
    <s v="Funkční závislost mezi dvěma jevy"/>
    <s v=""/>
    <s v=""/>
    <s v=""/>
    <s v=""/>
    <s v="Počet vražd měl klesající tendenci"/>
    <s v=""/>
    <s v=""/>
    <s v="V jednotkách zkoumaného jevu"/>
    <s v=""/>
    <s v=""/>
    <s v=""/>
    <s v="Směrodatná odchylka"/>
    <s v="1,2,3,4,5"/>
    <s v=""/>
    <s v=""/>
    <s v=""/>
    <s v="Mezi roční spotřebou sýra na obyvatele a počtem udělených titulů z matematiky není žádná korelace"/>
    <s v="Ano"/>
    <s v="Na internetu"/>
    <s v="Z jiného oboru"/>
  </r>
  <r>
    <n v="31"/>
    <n v="5674085"/>
    <s v="2019-02-03 18:35:11"/>
    <n v="276"/>
    <s v=""/>
    <s v="Žena"/>
    <x v="1"/>
    <s v="Vysokoškolské vzdělání"/>
    <s v=""/>
    <s v="Ekonomie, politologie, právo, psychologie, sociologie"/>
    <s v=""/>
    <s v=""/>
    <s v=""/>
    <s v=""/>
    <s v=""/>
    <s v=""/>
    <s v="Flegmatik (člověk klidný a pomalý, přemýšlivý a často uzavřený do sebe)"/>
    <s v="Student"/>
    <s v=""/>
    <s v=""/>
    <s v=""/>
    <s v=""/>
    <s v=""/>
    <s v=""/>
    <s v=""/>
    <s v=""/>
    <s v=""/>
    <s v=""/>
    <s v=""/>
    <s v=""/>
    <s v=""/>
    <s v=""/>
    <s v="Na žádné"/>
    <s v="Ne"/>
    <x v="0"/>
    <s v=""/>
    <s v="Tabulkové a grafické přehledy"/>
    <s v=""/>
    <x v="0"/>
    <s v="Spíše ne"/>
    <s v="Funkční závislost mezi dvěma jevy"/>
    <s v=""/>
    <s v=""/>
    <s v=""/>
    <s v=""/>
    <s v="Počet vražd měl klesající tendenci"/>
    <s v=""/>
    <s v=""/>
    <s v=""/>
    <s v="V jednotkách zkoumaného jevu umocněných na druhou"/>
    <s v="Šikmost"/>
    <s v=""/>
    <s v=""/>
    <s v=""/>
    <s v=""/>
    <s v=""/>
    <s v="1000,2000,3000,3500,3600,4000"/>
    <s v="Mezi roční spotřebou sýra na obyvatele a počtem udělených titulů z matematiky je zdánlivá korelace"/>
    <s v="Ano"/>
    <s v="Na internetu"/>
    <s v="Z jiného oboru"/>
  </r>
  <r>
    <n v="32"/>
    <n v="5674090"/>
    <s v="2019-02-03 18:45:13"/>
    <n v="880"/>
    <s v=""/>
    <s v="Žena"/>
    <x v="2"/>
    <s v="Vysokoškolské vzdělání"/>
    <s v=""/>
    <s v="Ekonomie, politologie, právo, psychologie, sociologie"/>
    <s v=""/>
    <s v="Technickém"/>
    <s v=""/>
    <s v=""/>
    <s v=""/>
    <s v=""/>
    <s v="Melancholik (člověk citlivý, introvertní, trudomyslný, zádumčivý)"/>
    <s v=""/>
    <s v="Podnikatel/zaměstnanec"/>
    <s v="Na mateřské dovolené"/>
    <s v=""/>
    <s v=""/>
    <s v="Zákonodárci a řídící pracovníci"/>
    <s v=""/>
    <s v=""/>
    <s v=""/>
    <s v="Pracovníci ve službách a prodeji"/>
    <s v=""/>
    <s v=""/>
    <s v=""/>
    <s v=""/>
    <s v=""/>
    <s v=""/>
    <s v="Občas"/>
    <x v="2"/>
    <s v=""/>
    <s v="Tabulkové a grafické přehledy"/>
    <s v=""/>
    <x v="3"/>
    <s v="Nedovedu posoudit"/>
    <s v="Funkční závislost mezi dvěma jevy"/>
    <s v=""/>
    <s v=""/>
    <s v=""/>
    <s v=""/>
    <s v="Počet vražd měl klesající tendenci"/>
    <s v=""/>
    <s v=""/>
    <s v=""/>
    <s v="V jednotkách zkoumaného jevu umocněných na druhou"/>
    <s v=""/>
    <s v=""/>
    <s v="Směrodatná odchylka"/>
    <s v=""/>
    <s v=""/>
    <s v=""/>
    <s v="1000,2000,3000,3500,3600,4000"/>
    <s v="Mezi roční spotřebou sýra na obyvatele a počtem udělených titulů z matematiky je zdánlivá korelace"/>
    <s v="Občas"/>
    <s v="Televizi"/>
    <s v="Politice"/>
  </r>
  <r>
    <n v="33"/>
    <n v="5674100"/>
    <s v="2019-02-03 19:02:13"/>
    <n v="316"/>
    <s v=""/>
    <s v="Muž"/>
    <x v="0"/>
    <s v="Vysokoškolské vzdělání"/>
    <s v=""/>
    <s v="Ekonomie, politologie, právo, psychologie, sociologie"/>
    <s v=""/>
    <s v=""/>
    <s v=""/>
    <s v=""/>
    <s v=""/>
    <s v=""/>
    <s v="Cholerik (člověk vznětlivý a výbušný)"/>
    <s v="Student"/>
    <s v=""/>
    <s v=""/>
    <s v=""/>
    <s v=""/>
    <s v=""/>
    <s v=""/>
    <s v=""/>
    <s v=""/>
    <s v=""/>
    <s v=""/>
    <s v=""/>
    <s v=""/>
    <s v=""/>
    <s v=""/>
    <s v="Na žádné"/>
    <s v="Občas"/>
    <x v="2"/>
    <s v="Výzkum"/>
    <s v="Tabulkové a grafické přehledy"/>
    <s v=""/>
    <x v="3"/>
    <s v="Nedovedu posoudit"/>
    <s v="Funkční závislost mezi dvěma jevy"/>
    <s v="Funkční závislost mezi více než dvěma jevy"/>
    <s v=""/>
    <s v=""/>
    <s v=""/>
    <s v="Počet vražd měl rostoucí tendenci"/>
    <s v=""/>
    <s v=""/>
    <s v=""/>
    <s v="V jednotkách zkoumaného jevu umocněných na druhou"/>
    <s v=""/>
    <s v=""/>
    <s v="Směrodatná odchylka"/>
    <s v=""/>
    <s v="10,20,30,40,800"/>
    <s v="5,200,300,400,500"/>
    <s v="1000,2000,3000,3500,3600,4000"/>
    <s v="Mezi roční spotřebou sýra na obyvatele a počtem udělených titulů z matematiky není žádná korelace"/>
    <s v="Ne"/>
    <s v="Na internetu"/>
    <s v="Sportu"/>
  </r>
  <r>
    <n v="34"/>
    <n v="5674107"/>
    <s v="2019-02-03 19:07:21"/>
    <n v="172"/>
    <s v=""/>
    <s v="Žena"/>
    <x v="2"/>
    <s v="Střední vzdělání"/>
    <s v=""/>
    <s v="Ekonomie, politologie, právo, psychologie, sociologie"/>
    <s v=""/>
    <s v=""/>
    <s v=""/>
    <s v=""/>
    <s v=""/>
    <s v=""/>
    <s v="Melancholik (člověk citlivý, introvertní, trudomyslný, zádumčivý)"/>
    <s v=""/>
    <s v="Podnikatel/zaměstnanec"/>
    <s v=""/>
    <s v=""/>
    <s v=""/>
    <s v=""/>
    <s v=""/>
    <s v=""/>
    <s v="Úředníci"/>
    <s v=""/>
    <s v=""/>
    <s v=""/>
    <s v=""/>
    <s v=""/>
    <s v=""/>
    <s v=""/>
    <s v="Ne"/>
    <x v="1"/>
    <s v=""/>
    <s v=""/>
    <s v="Statistiku nepoužívám"/>
    <x v="1"/>
    <s v="Spíše ano"/>
    <s v="Funkční závislost mezi dvěma jevy"/>
    <s v="Funkční závislost mezi více než dvěma jevy"/>
    <s v=""/>
    <s v=""/>
    <s v=""/>
    <s v="Počet vražd měl rostoucí tendenci"/>
    <s v="V procentech"/>
    <s v=""/>
    <s v="V jednotkách zkoumaného jevu"/>
    <s v=""/>
    <s v=""/>
    <s v="Špičatost"/>
    <s v=""/>
    <s v=""/>
    <s v="10,20,30,40,800"/>
    <s v="5,200,300,400,500"/>
    <s v="1000,2000,3000,3500,3600,4000"/>
    <s v="Mezi roční spotřebou sýra na obyvatele a počtem udělených titulů z matematiky existuje silná korelace"/>
    <s v="Ne"/>
    <s v="Na internetu"/>
    <s v="Z jiného oboru"/>
  </r>
  <r>
    <n v="35"/>
    <n v="5674133"/>
    <s v="2019-02-03 19:42:13"/>
    <n v="180"/>
    <s v=""/>
    <s v="Žena"/>
    <x v="0"/>
    <s v="Střední vzdělání"/>
    <s v=""/>
    <s v=""/>
    <s v=""/>
    <s v=""/>
    <s v=""/>
    <s v=""/>
    <s v=""/>
    <s v="V žádném z výše uvedených"/>
    <s v="Sangvinik (člověk energický, optimistický, emočně stabilní)"/>
    <s v=""/>
    <s v=""/>
    <s v="Na mateřské dovolené"/>
    <s v=""/>
    <s v=""/>
    <s v=""/>
    <s v=""/>
    <s v=""/>
    <s v=""/>
    <s v=""/>
    <s v=""/>
    <s v=""/>
    <s v=""/>
    <s v=""/>
    <s v=""/>
    <s v="Na žádné"/>
    <s v="Ne"/>
    <x v="1"/>
    <s v=""/>
    <s v=""/>
    <s v="Statistiku nepoužívám"/>
    <x v="1"/>
    <s v="Nedovedu posoudit"/>
    <s v="Funkční závislost mezi dvěma jevy"/>
    <s v=""/>
    <s v=""/>
    <s v=""/>
    <s v=""/>
    <s v="Počet vražd měl klesající tendenci"/>
    <s v=""/>
    <s v=""/>
    <s v="V jednotkách zkoumaného jevu"/>
    <s v=""/>
    <s v=""/>
    <s v=""/>
    <s v="Směrodatná odchylka"/>
    <s v="1,2,3,4,5"/>
    <s v="10,20,30,40,800"/>
    <s v="5,200,300,400,500"/>
    <s v="1000,2000,3000,3500,3600,4000"/>
    <s v="Mezi roční spotřebou sýra na obyvatele a počtem udělených titulů z matematiky existuje slabá korelace"/>
    <s v="Ano"/>
    <s v="Na internetu"/>
    <s v="Životním stylu"/>
  </r>
  <r>
    <n v="36"/>
    <n v="5674143"/>
    <s v="2019-02-03 19:48:40"/>
    <n v="294"/>
    <s v=""/>
    <s v="Žena"/>
    <x v="2"/>
    <s v="Vyšší odborné vzdělání"/>
    <s v=""/>
    <s v=""/>
    <s v=""/>
    <s v=""/>
    <s v=""/>
    <s v=""/>
    <s v=""/>
    <s v="V žádném z výše uvedených"/>
    <s v="Melancholik (člověk citlivý, introvertní, trudomyslný, zádumčivý)"/>
    <s v=""/>
    <s v=""/>
    <s v="Na mateřské dovolené"/>
    <s v=""/>
    <s v=""/>
    <s v=""/>
    <s v="Specialisté, vědečtí a odborní duševní pracovníci"/>
    <s v=""/>
    <s v=""/>
    <s v=""/>
    <s v=""/>
    <s v=""/>
    <s v=""/>
    <s v=""/>
    <s v=""/>
    <s v=""/>
    <s v="Občas"/>
    <x v="1"/>
    <s v=""/>
    <s v=""/>
    <s v="Statistiku nepoužívám"/>
    <x v="1"/>
    <s v="Nedovedu posoudit"/>
    <s v=""/>
    <s v=""/>
    <s v="Sílu závislosti mezi více než dvěma jevy"/>
    <s v=""/>
    <s v=""/>
    <s v="Počet vražd měl klesající tendenci"/>
    <s v=""/>
    <s v="Bezrozměrným číslem"/>
    <s v=""/>
    <s v=""/>
    <s v="Šikmost"/>
    <s v="Špičatost"/>
    <s v=""/>
    <s v=""/>
    <s v="10,20,30,40,800"/>
    <s v=""/>
    <s v=""/>
    <s v="Mezi roční spotřebou sýra na obyvatele a počtem udělených titulů z matematiky je zdánlivá korelace"/>
    <s v="Občas"/>
    <s v="Televizi"/>
    <s v="Z jiného oboru"/>
  </r>
  <r>
    <n v="37"/>
    <n v="5674144"/>
    <s v="2019-02-03 19:48:49"/>
    <n v="365"/>
    <s v=""/>
    <s v="Žena"/>
    <x v="2"/>
    <s v="Vysokoškolské vzdělání"/>
    <s v=""/>
    <s v=""/>
    <s v=""/>
    <s v="Technickém"/>
    <s v=""/>
    <s v=""/>
    <s v=""/>
    <s v=""/>
    <s v="Flegmatik (člověk klidný a pomalý, přemýšlivý a často uzavřený do sebe)"/>
    <s v=""/>
    <s v="Podnikatel/zaměstnanec"/>
    <s v=""/>
    <s v=""/>
    <s v=""/>
    <s v=""/>
    <s v=""/>
    <s v="Techničtí a odborní pracovníci"/>
    <s v=""/>
    <s v=""/>
    <s v=""/>
    <s v=""/>
    <s v=""/>
    <s v=""/>
    <s v=""/>
    <s v=""/>
    <s v="Občas"/>
    <x v="2"/>
    <s v="Výzkum"/>
    <s v="Tabulkové a grafické přehledy"/>
    <s v=""/>
    <x v="2"/>
    <s v="Ano"/>
    <s v="Funkční závislost mezi dvěma jevy"/>
    <s v=""/>
    <s v=""/>
    <s v=""/>
    <s v=""/>
    <s v="Počet vražd měl klesající tendenci"/>
    <s v=""/>
    <s v=""/>
    <s v="V jednotkách zkoumaného jevu"/>
    <s v=""/>
    <s v="Šikmost"/>
    <s v="Špičatost"/>
    <s v=""/>
    <s v="1,2,3,4,5"/>
    <s v=""/>
    <s v=""/>
    <s v="1000,2000,3000,3500,3600,4000"/>
    <s v="Mezi roční spotřebou sýra na obyvatele a počtem udělených titulů z matematiky je zdánlivá korelace"/>
    <s v="Ano"/>
    <s v="Televizi"/>
    <s v="Počasí"/>
  </r>
  <r>
    <n v="38"/>
    <n v="5674177"/>
    <s v="2019-02-03 20:23:53"/>
    <n v="259"/>
    <s v=""/>
    <s v="Žena"/>
    <x v="0"/>
    <s v="Vysokoškolské vzdělání"/>
    <s v=""/>
    <s v="Ekonomie, politologie, právo, psychologie, sociologie"/>
    <s v=""/>
    <s v=""/>
    <s v=""/>
    <s v=""/>
    <s v=""/>
    <s v=""/>
    <s v="Cholerik (člověk vznětlivý a výbušný)"/>
    <s v=""/>
    <s v="Podnikatel/zaměstnanec"/>
    <s v=""/>
    <s v=""/>
    <s v=""/>
    <s v=""/>
    <s v="Specialisté, vědečtí a odborní duševní pracovníci"/>
    <s v=""/>
    <s v=""/>
    <s v=""/>
    <s v=""/>
    <s v=""/>
    <s v=""/>
    <s v=""/>
    <s v=""/>
    <s v=""/>
    <s v="Ne"/>
    <x v="1"/>
    <s v="Výzkum"/>
    <s v="Tabulkové a grafické přehledy"/>
    <s v="Statistiku nepoužívám"/>
    <x v="1"/>
    <s v="Spíše ne"/>
    <s v="Funkční závislost mezi dvěma jevy"/>
    <s v=""/>
    <s v=""/>
    <s v=""/>
    <s v=""/>
    <s v="Počet vražd měl rostoucí tendenci"/>
    <s v=""/>
    <s v=""/>
    <s v="V jednotkách zkoumaného jevu"/>
    <s v=""/>
    <s v=""/>
    <s v=""/>
    <s v="Směrodatná odchylka"/>
    <s v=""/>
    <s v=""/>
    <s v="5,200,300,400,500"/>
    <s v=""/>
    <s v="Mezi roční spotřebou sýra na obyvatele a počtem udělených titulů z matematiky je zdánlivá korelace"/>
    <s v="Ano"/>
    <s v="Na internetu"/>
    <s v="Kultuře"/>
  </r>
  <r>
    <n v="39"/>
    <n v="5674187"/>
    <s v="2019-02-03 20:39:55"/>
    <n v="200"/>
    <s v=""/>
    <s v="Žena"/>
    <x v="1"/>
    <s v="Střední vzdělání"/>
    <s v=""/>
    <s v="Ekonomie, politologie, právo, psychologie, sociologie"/>
    <s v=""/>
    <s v=""/>
    <s v=""/>
    <s v=""/>
    <s v=""/>
    <s v=""/>
    <s v="Flegmatik (člověk klidný a pomalý, přemýšlivý a často uzavřený do sebe)"/>
    <s v="Student"/>
    <s v=""/>
    <s v=""/>
    <s v=""/>
    <s v=""/>
    <s v=""/>
    <s v=""/>
    <s v=""/>
    <s v=""/>
    <s v=""/>
    <s v=""/>
    <s v=""/>
    <s v=""/>
    <s v=""/>
    <s v=""/>
    <s v="Na žádné"/>
    <s v="Občas"/>
    <x v="0"/>
    <s v=""/>
    <s v="Tabulkové a grafické přehledy"/>
    <s v=""/>
    <x v="0"/>
    <s v="Spíše ne"/>
    <s v="Funkční závislost mezi dvěma jevy"/>
    <s v=""/>
    <s v=""/>
    <s v=""/>
    <s v=""/>
    <s v="Počet vražd měl rostoucí tendenci"/>
    <s v=""/>
    <s v=""/>
    <s v="V jednotkách zkoumaného jevu"/>
    <s v=""/>
    <s v=""/>
    <s v="Špičatost"/>
    <s v=""/>
    <s v="1,2,3,4,5"/>
    <s v="10,20,30,40,800"/>
    <s v=""/>
    <s v=""/>
    <s v="Mezi roční spotřebou sýra na obyvatele a počtem udělených titulů z matematiky je zdánlivá korelace"/>
    <s v="Občas"/>
    <s v="Na internetu"/>
    <s v="Počasí"/>
  </r>
  <r>
    <n v="40"/>
    <n v="5674258"/>
    <s v="2019-02-03 21:37:00"/>
    <n v="587"/>
    <s v=""/>
    <s v="Muž"/>
    <x v="2"/>
    <s v="Střední vzdělání"/>
    <s v=""/>
    <s v=""/>
    <s v=""/>
    <s v="Technickém"/>
    <s v=""/>
    <s v=""/>
    <s v=""/>
    <s v=""/>
    <s v="Flegmatik (člověk klidný a pomalý, přemýšlivý a často uzavřený do sebe)"/>
    <s v=""/>
    <s v="Podnikatel/zaměstnanec"/>
    <s v=""/>
    <s v=""/>
    <s v=""/>
    <s v=""/>
    <s v=""/>
    <s v="Techničtí a odborní pracovníci"/>
    <s v=""/>
    <s v=""/>
    <s v=""/>
    <s v=""/>
    <s v=""/>
    <s v=""/>
    <s v=""/>
    <s v=""/>
    <s v="Občas"/>
    <x v="0"/>
    <s v=""/>
    <s v="Tabulkové a grafické přehledy"/>
    <s v=""/>
    <x v="2"/>
    <s v="Spíše ano"/>
    <s v="Funkční závislost mezi dvěma jevy"/>
    <s v=""/>
    <s v=""/>
    <s v="Významnost závislosti"/>
    <s v=""/>
    <s v="Počet vražd měl klesající tendenci"/>
    <s v=""/>
    <s v="Bezrozměrným číslem"/>
    <s v=""/>
    <s v=""/>
    <s v="Šikmost"/>
    <s v="Špičatost"/>
    <s v=""/>
    <s v="1,2,3,4,5"/>
    <s v=""/>
    <s v=""/>
    <s v="1000,2000,3000,3500,3600,4000"/>
    <s v="Mezi roční spotřebou sýra na obyvatele a počtem udělených titulů z matematiky je zdánlivá korelace"/>
    <s v="Ano"/>
    <s v="Na internetu"/>
    <s v="Z jiného oboru"/>
  </r>
  <r>
    <n v="41"/>
    <n v="5674831"/>
    <s v="2019-02-03 23:25:47"/>
    <n v="125"/>
    <s v=""/>
    <s v="Žena"/>
    <x v="1"/>
    <s v="Střední vzdělání"/>
    <s v=""/>
    <s v="Ekonomie, politologie, právo, psychologie, sociologie"/>
    <s v=""/>
    <s v=""/>
    <s v=""/>
    <s v=""/>
    <s v=""/>
    <s v="V žádném z výše uvedených"/>
    <s v="Melancholik (člověk citlivý, introvertní, trudomyslný, zádumčivý)"/>
    <s v="Student"/>
    <s v=""/>
    <s v=""/>
    <s v=""/>
    <s v=""/>
    <s v=""/>
    <s v=""/>
    <s v=""/>
    <s v=""/>
    <s v=""/>
    <s v=""/>
    <s v=""/>
    <s v=""/>
    <s v=""/>
    <s v=""/>
    <s v="Na žádné"/>
    <s v="Ne"/>
    <x v="1"/>
    <s v=""/>
    <s v=""/>
    <s v="Statistiku nepoužívám"/>
    <x v="1"/>
    <s v="Spíše ne"/>
    <s v=""/>
    <s v=""/>
    <s v=""/>
    <s v="Významnost závislosti"/>
    <s v=""/>
    <s v="Počet vražd měl klesající tendenci"/>
    <s v=""/>
    <s v="Bezrozměrným číslem"/>
    <s v=""/>
    <s v=""/>
    <s v=""/>
    <s v="Špičatost"/>
    <s v=""/>
    <s v="1,2,3,4,5"/>
    <s v=""/>
    <s v=""/>
    <s v="1000,2000,3000,3500,3600,4000"/>
    <s v="Mezi roční spotřebou sýra na obyvatele a počtem udělených titulů z matematiky není žádná korelace"/>
    <s v="Ano"/>
    <s v="Na internetu"/>
    <s v="Z jiného oboru"/>
  </r>
  <r>
    <n v="42"/>
    <n v="5675079"/>
    <s v="2019-02-04 09:50:19"/>
    <n v="266"/>
    <s v=""/>
    <s v="Žena"/>
    <x v="0"/>
    <s v="Vysokoškolské vzdělání"/>
    <s v=""/>
    <s v="Ekonomie, politologie, právo, psychologie, sociologie"/>
    <s v=""/>
    <s v=""/>
    <s v=""/>
    <s v=""/>
    <s v=""/>
    <s v=""/>
    <s v="Sangvinik (člověk energický, optimistický, emočně stabilní)"/>
    <s v=""/>
    <s v=""/>
    <s v="Na mateřské dovolené"/>
    <s v=""/>
    <s v=""/>
    <s v=""/>
    <s v="Specialisté, vědečtí a odborní duševní pracovníci"/>
    <s v=""/>
    <s v=""/>
    <s v=""/>
    <s v=""/>
    <s v=""/>
    <s v=""/>
    <s v=""/>
    <s v=""/>
    <s v=""/>
    <s v="Ano"/>
    <x v="2"/>
    <s v="Výzkum"/>
    <s v="Tabulkové a grafické přehledy"/>
    <s v=""/>
    <x v="3"/>
    <s v="Spíše ano"/>
    <s v="Funkční závislost mezi dvěma jevy"/>
    <s v=""/>
    <s v=""/>
    <s v=""/>
    <s v=""/>
    <s v="Počet vražd měl klesající tendenci"/>
    <s v=""/>
    <s v=""/>
    <s v="V jednotkách zkoumaného jevu"/>
    <s v=""/>
    <s v=""/>
    <s v="Špičatost"/>
    <s v=""/>
    <s v="1,2,3,4,5"/>
    <s v=""/>
    <s v=""/>
    <s v=""/>
    <s v="Mezi roční spotřebou sýra na obyvatele a počtem udělených titulů z matematiky existuje slabá korelace"/>
    <s v="Ano"/>
    <s v="Na internetu"/>
    <s v="Kultuře"/>
  </r>
  <r>
    <n v="43"/>
    <n v="5675106"/>
    <s v="2019-02-04 10:24:00"/>
    <n v="153"/>
    <s v=""/>
    <s v="Muž"/>
    <x v="0"/>
    <s v="Střední vzdělání"/>
    <s v=""/>
    <s v="Ekonomie, politologie, právo, psychologie, sociologie"/>
    <s v=""/>
    <s v=""/>
    <s v=""/>
    <s v=""/>
    <s v=""/>
    <s v=""/>
    <s v="Melancholik (člověk citlivý, introvertní, trudomyslný, zádumčivý)"/>
    <s v=""/>
    <s v="Podnikatel/zaměstnanec"/>
    <s v=""/>
    <s v=""/>
    <s v=""/>
    <s v=""/>
    <s v=""/>
    <s v=""/>
    <s v=""/>
    <s v=""/>
    <s v=""/>
    <s v=""/>
    <s v="Obsluha strojů a zařízení, montéři"/>
    <s v=""/>
    <s v=""/>
    <s v=""/>
    <s v="Ano"/>
    <x v="2"/>
    <s v="Výzkum"/>
    <s v="Tabulkové a grafické přehledy"/>
    <s v=""/>
    <x v="2"/>
    <s v="Ano"/>
    <s v=""/>
    <s v="Funkční závislost mezi více než dvěma jevy"/>
    <s v=""/>
    <s v=""/>
    <s v=""/>
    <s v="Počet vražd měl konstantní tendenci"/>
    <s v=""/>
    <s v="Bezrozměrným číslem"/>
    <s v=""/>
    <s v=""/>
    <s v="Šikmost"/>
    <s v="Špičatost"/>
    <s v=""/>
    <s v="1,2,3,4,5"/>
    <s v=""/>
    <s v=""/>
    <s v=""/>
    <s v="Mezi roční spotřebou sýra na obyvatele a počtem udělených titulů z matematiky je zdánlivá korelace"/>
    <s v="Ano"/>
    <s v="Televizi"/>
    <s v="Z jiného oboru"/>
  </r>
  <r>
    <n v="44"/>
    <n v="5675193"/>
    <s v="2019-02-04 11:41:18"/>
    <n v="2236"/>
    <s v="fbclid=IwAR0uf-qsoOcGLZjrrwojGUeNQ-LZqBFKi1HY-cBG0-a5bnnW93XqMO2fWUc"/>
    <s v="Muž"/>
    <x v="2"/>
    <s v="Vysokoškolské vzdělání"/>
    <s v=""/>
    <s v=""/>
    <s v=""/>
    <s v="Technickém"/>
    <s v=""/>
    <s v=""/>
    <s v=""/>
    <s v=""/>
    <s v="Flegmatik (člověk klidný a pomalý, přemýšlivý a často uzavřený do sebe)"/>
    <s v="Student"/>
    <s v="Podnikatel/zaměstnanec"/>
    <s v=""/>
    <s v=""/>
    <s v=""/>
    <s v=""/>
    <s v=""/>
    <s v="Techničtí a odborní pracovníci"/>
    <s v="Úředníci"/>
    <s v=""/>
    <s v=""/>
    <s v=""/>
    <s v=""/>
    <s v=""/>
    <s v=""/>
    <s v=""/>
    <s v="Občas"/>
    <x v="0"/>
    <s v=""/>
    <s v="Tabulkové a grafické přehledy"/>
    <s v=""/>
    <x v="0"/>
    <s v="Spíše ne"/>
    <s v="Funkční závislost mezi dvěma jevy"/>
    <s v=""/>
    <s v=""/>
    <s v=""/>
    <s v=""/>
    <s v="Počet vražd měl klesající tendenci"/>
    <s v=""/>
    <s v="Bezrozměrným číslem"/>
    <s v=""/>
    <s v=""/>
    <s v="Šikmost"/>
    <s v="Špičatost"/>
    <s v=""/>
    <s v="1,2,3,4,5"/>
    <s v=""/>
    <s v=""/>
    <s v=""/>
    <s v="Mezi roční spotřebou sýra na obyvatele a počtem udělených titulů z matematiky není žádná korelace"/>
    <s v="Občas"/>
    <s v="Na internetu"/>
    <s v="Technologiích"/>
  </r>
  <r>
    <n v="45"/>
    <n v="5675282"/>
    <s v="2019-02-04 12:34:51"/>
    <n v="146"/>
    <s v=""/>
    <s v="Žena"/>
    <x v="0"/>
    <s v="Vysokoškolské vzdělání"/>
    <s v=""/>
    <s v="Ekonomie, politologie, právo, psychologie, sociologie"/>
    <s v=""/>
    <s v=""/>
    <s v=""/>
    <s v=""/>
    <s v=""/>
    <s v=""/>
    <s v="Flegmatik (člověk klidný a pomalý, přemýšlivý a často uzavřený do sebe)"/>
    <s v=""/>
    <s v="Podnikatel/zaměstnanec"/>
    <s v=""/>
    <s v=""/>
    <s v=""/>
    <s v=""/>
    <s v=""/>
    <s v=""/>
    <s v="Úředníci"/>
    <s v=""/>
    <s v=""/>
    <s v=""/>
    <s v=""/>
    <s v=""/>
    <s v=""/>
    <s v=""/>
    <s v="Občas"/>
    <x v="0"/>
    <s v=""/>
    <s v=""/>
    <s v="Statistiku nepoužívám"/>
    <x v="1"/>
    <s v="Nedovedu posoudit"/>
    <s v=""/>
    <s v=""/>
    <s v="Sílu závislosti mezi více než dvěma jevy"/>
    <s v=""/>
    <s v=""/>
    <s v="Počet vražd měl rostoucí tendenci"/>
    <s v=""/>
    <s v="Bezrozměrným číslem"/>
    <s v=""/>
    <s v=""/>
    <s v=""/>
    <s v="Špičatost"/>
    <s v=""/>
    <s v=""/>
    <s v=""/>
    <s v="5,200,300,400,500"/>
    <s v=""/>
    <s v="Mezi roční spotřebou sýra na obyvatele a počtem udělených titulů z matematiky existuje slabá korelace"/>
    <s v="Ne"/>
    <s v="Na internetu"/>
    <s v="Z jiného oboru"/>
  </r>
  <r>
    <n v="46"/>
    <n v="5675351"/>
    <s v="2019-02-04 13:43:28"/>
    <n v="319"/>
    <s v=""/>
    <s v="Muž"/>
    <x v="0"/>
    <s v="Střední vzdělání"/>
    <s v=""/>
    <s v=""/>
    <s v=""/>
    <s v="Technickém"/>
    <s v=""/>
    <s v=""/>
    <s v=""/>
    <s v=""/>
    <s v="Melancholik (člověk citlivý, introvertní, trudomyslný, zádumčivý)"/>
    <s v=""/>
    <s v="Podnikatel/zaměstnanec"/>
    <s v=""/>
    <s v=""/>
    <s v=""/>
    <s v=""/>
    <s v=""/>
    <s v="Techničtí a odborní pracovníci"/>
    <s v=""/>
    <s v=""/>
    <s v=""/>
    <s v=""/>
    <s v=""/>
    <s v=""/>
    <s v=""/>
    <s v=""/>
    <s v="Občas"/>
    <x v="0"/>
    <s v=""/>
    <s v="Tabulkové a grafické přehledy"/>
    <s v=""/>
    <x v="3"/>
    <s v="Spíše ne"/>
    <s v="Funkční závislost mezi dvěma jevy"/>
    <s v=""/>
    <s v=""/>
    <s v=""/>
    <s v=""/>
    <s v="Počet vražd měl rostoucí tendenci"/>
    <s v=""/>
    <s v="Bezrozměrným číslem"/>
    <s v=""/>
    <s v=""/>
    <s v=""/>
    <s v=""/>
    <s v="Směrodatná odchylka"/>
    <s v="1,2,3,4,5"/>
    <s v=""/>
    <s v=""/>
    <s v=""/>
    <s v="Mezi roční spotřebou sýra na obyvatele a počtem udělených titulů z matematiky je zdánlivá korelace"/>
    <s v="Ne"/>
    <s v="Na internetu"/>
    <s v="Sportu"/>
  </r>
  <r>
    <n v="47"/>
    <n v="5675494"/>
    <s v="2019-02-04 15:30:23"/>
    <n v="74"/>
    <s v=""/>
    <s v="Žena"/>
    <x v="1"/>
    <s v="Střední vzdělání"/>
    <s v=""/>
    <s v=""/>
    <s v="Přírodovědeckém"/>
    <s v=""/>
    <s v=""/>
    <s v=""/>
    <s v=""/>
    <s v=""/>
    <s v="Melancholik (člověk citlivý, introvertní, trudomyslný, zádumčivý)"/>
    <s v="Student"/>
    <s v=""/>
    <s v=""/>
    <s v=""/>
    <s v=""/>
    <s v=""/>
    <s v=""/>
    <s v=""/>
    <s v=""/>
    <s v=""/>
    <s v=""/>
    <s v=""/>
    <s v=""/>
    <s v=""/>
    <s v=""/>
    <s v="Na žádné"/>
    <s v="Občas"/>
    <x v="1"/>
    <s v=""/>
    <s v=""/>
    <s v="Statistiku nepoužívám"/>
    <x v="1"/>
    <s v="Nedovedu posoudit"/>
    <s v=""/>
    <s v="Funkční závislost mezi více než dvěma jevy"/>
    <s v=""/>
    <s v="Významnost závislosti"/>
    <s v=""/>
    <s v="Počet vražd měl rostoucí tendenci"/>
    <s v="V procentech"/>
    <s v=""/>
    <s v=""/>
    <s v=""/>
    <s v=""/>
    <s v="Špičatost"/>
    <s v=""/>
    <s v=""/>
    <s v=""/>
    <s v="5,200,300,400,500"/>
    <s v=""/>
    <s v="Mezi roční spotřebou sýra na obyvatele a počtem udělených titulů z matematiky existuje silná korelace"/>
    <s v="Ne"/>
    <s v="Televizi"/>
    <s v="Technologiích"/>
  </r>
  <r>
    <n v="48"/>
    <n v="5676384"/>
    <s v="2019-02-04 21:51:02"/>
    <n v="210"/>
    <s v=""/>
    <s v="Muž"/>
    <x v="1"/>
    <s v="Střední vzdělání"/>
    <s v=""/>
    <s v="Ekonomie, politologie, právo, psychologie, sociologie"/>
    <s v=""/>
    <s v=""/>
    <s v=""/>
    <s v=""/>
    <s v=""/>
    <s v=""/>
    <s v="Sangvinik (člověk energický, optimistický, emočně stabilní)"/>
    <s v="Student"/>
    <s v=""/>
    <s v=""/>
    <s v=""/>
    <s v=""/>
    <s v=""/>
    <s v=""/>
    <s v=""/>
    <s v=""/>
    <s v=""/>
    <s v=""/>
    <s v=""/>
    <s v=""/>
    <s v=""/>
    <s v=""/>
    <s v="Na žádné"/>
    <s v="Ano"/>
    <x v="0"/>
    <s v=""/>
    <s v="Tabulkové a grafické přehledy"/>
    <s v=""/>
    <x v="0"/>
    <s v="Ne"/>
    <s v=""/>
    <s v="Funkční závislost mezi více než dvěma jevy"/>
    <s v=""/>
    <s v=""/>
    <s v=""/>
    <s v="Počet vražd měl klesající tendenci"/>
    <s v="V procentech"/>
    <s v=""/>
    <s v=""/>
    <s v=""/>
    <s v=""/>
    <s v="Špičatost"/>
    <s v=""/>
    <s v=""/>
    <s v="10,20,30,40,800"/>
    <s v="5,200,300,400,500"/>
    <s v=""/>
    <s v="Mezi roční spotřebou sýra na obyvatele a počtem udělených titulů z matematiky není žádná korelace"/>
    <s v="Ano"/>
    <s v="Na internetu"/>
    <s v="Počasí"/>
  </r>
  <r>
    <n v="49"/>
    <n v="5676497"/>
    <s v="2019-02-04 23:12:16"/>
    <n v="195"/>
    <s v=""/>
    <s v="Muž"/>
    <x v="0"/>
    <s v="Vysokoškolské vzdělání"/>
    <s v=""/>
    <s v=""/>
    <s v=""/>
    <s v="Technickém"/>
    <s v=""/>
    <s v=""/>
    <s v=""/>
    <s v=""/>
    <s v="Melancholik (člověk citlivý, introvertní, trudomyslný, zádumčivý)"/>
    <s v=""/>
    <s v="Podnikatel/zaměstnanec"/>
    <s v=""/>
    <s v=""/>
    <s v=""/>
    <s v=""/>
    <s v="Specialisté, vědečtí a odborní duševní pracovníci"/>
    <s v="Techničtí a odborní pracovníci"/>
    <s v=""/>
    <s v=""/>
    <s v=""/>
    <s v=""/>
    <s v=""/>
    <s v=""/>
    <s v=""/>
    <s v=""/>
    <s v="Ano"/>
    <x v="3"/>
    <s v="Výzkum"/>
    <s v="Tabulkové a grafické přehledy"/>
    <s v=""/>
    <x v="3"/>
    <s v="Ano"/>
    <s v="Funkční závislost mezi dvěma jevy"/>
    <s v="Funkční závislost mezi více než dvěma jevy"/>
    <s v="Sílu závislosti mezi více než dvěma jevy"/>
    <s v="Významnost závislosti"/>
    <s v=""/>
    <s v="Počet vražd měl rostoucí tendenci"/>
    <s v=""/>
    <s v=""/>
    <s v=""/>
    <s v="V jednotkách zkoumaného jevu umocněných na druhou"/>
    <s v=""/>
    <s v="Špičatost"/>
    <s v=""/>
    <s v="1,2,3,4,5"/>
    <s v="10,20,30,40,800"/>
    <s v="5,200,300,400,500"/>
    <s v="1000,2000,3000,3500,3600,4000"/>
    <s v="Mezi roční spotřebou sýra na obyvatele a počtem udělených titulů z matematiky existuje silná korelace"/>
    <s v="Ano"/>
    <s v="Na internetu"/>
    <s v="Technologiích"/>
  </r>
  <r>
    <n v="50"/>
    <n v="5676602"/>
    <s v="2019-02-05 07:28:06"/>
    <n v="284"/>
    <s v="fbclid=IwAR0Mj3rA97_9bJt6nq-P9YxZba3WCnJA2LOUCmmbW-N4nbaJVI3p5Kg3Sx0"/>
    <s v="Muž"/>
    <x v="0"/>
    <s v="Vysokoškolské vzdělání"/>
    <s v=""/>
    <s v="Ekonomie, politologie, právo, psychologie, sociologie"/>
    <s v="Přírodovědeckém"/>
    <s v=""/>
    <s v=""/>
    <s v=""/>
    <s v="Vojenství a policie"/>
    <s v=""/>
    <s v="Flegmatik (člověk klidný a pomalý, přemýšlivý a často uzavřený do sebe)"/>
    <s v="Student"/>
    <s v="Podnikatel/zaměstnanec"/>
    <s v=""/>
    <s v=""/>
    <s v=""/>
    <s v=""/>
    <s v="Specialisté, vědečtí a odborní duševní pracovníci"/>
    <s v=""/>
    <s v=""/>
    <s v=""/>
    <s v=""/>
    <s v=""/>
    <s v=""/>
    <s v=""/>
    <s v="Zaměstnanci v ozbrojených silách"/>
    <s v=""/>
    <s v="Ne"/>
    <x v="0"/>
    <s v="Výzkum"/>
    <s v="Tabulkové a grafické přehledy"/>
    <s v=""/>
    <x v="3"/>
    <s v="Spíše ano"/>
    <s v="Funkční závislost mezi dvěma jevy"/>
    <s v=""/>
    <s v="Sílu závislosti mezi více než dvěma jevy"/>
    <s v=""/>
    <s v=""/>
    <s v="Počet vražd měl rostoucí tendenci"/>
    <s v="V procentech"/>
    <s v=""/>
    <s v="V jednotkách zkoumaného jevu"/>
    <s v=""/>
    <s v="Šikmost"/>
    <s v=""/>
    <s v=""/>
    <s v="1,2,3,4,5"/>
    <s v=""/>
    <s v=""/>
    <s v="1000,2000,3000,3500,3600,4000"/>
    <s v="Mezi roční spotřebou sýra na obyvatele a počtem udělených titulů z matematiky existuje slabá korelace"/>
    <s v="Ano"/>
    <s v="Na internetu"/>
    <s v="Politice"/>
  </r>
  <r>
    <n v="51"/>
    <n v="5676618"/>
    <s v="2019-02-05 07:48:16"/>
    <n v="768"/>
    <s v=""/>
    <s v="Muž"/>
    <x v="0"/>
    <s v="Vysokoškolské vzdělání"/>
    <s v=""/>
    <s v="Ekonomie, politologie, právo, psychologie, sociologie"/>
    <s v=""/>
    <s v=""/>
    <s v=""/>
    <s v=""/>
    <s v=""/>
    <s v=""/>
    <s v="Melancholik (člověk citlivý, introvertní, trudomyslný, zádumčivý)"/>
    <s v="Student"/>
    <s v="Podnikatel/zaměstnanec"/>
    <s v=""/>
    <s v=""/>
    <s v=""/>
    <s v=""/>
    <s v=""/>
    <s v=""/>
    <s v=""/>
    <s v="Pracovníci ve službách a prodeji"/>
    <s v=""/>
    <s v=""/>
    <s v=""/>
    <s v=""/>
    <s v=""/>
    <s v=""/>
    <s v="Občas"/>
    <x v="0"/>
    <s v=""/>
    <s v="Tabulkové a grafické přehledy"/>
    <s v=""/>
    <x v="3"/>
    <s v="Nedovedu posoudit"/>
    <s v="Funkční závislost mezi dvěma jevy"/>
    <s v=""/>
    <s v=""/>
    <s v=""/>
    <s v=""/>
    <s v="Počet vražd měl klesající tendenci"/>
    <s v=""/>
    <s v=""/>
    <s v="V jednotkách zkoumaného jevu"/>
    <s v=""/>
    <s v=""/>
    <s v=""/>
    <s v="Směrodatná odchylka"/>
    <s v="1,2,3,4,5"/>
    <s v="10,20,30,40,800"/>
    <s v="5,200,300,400,500"/>
    <s v="1000,2000,3000,3500,3600,4000"/>
    <s v="Mezi roční spotřebou sýra na obyvatele a počtem udělených titulů z matematiky existuje slabá korelace"/>
    <s v="Občas"/>
    <s v="Televizi"/>
    <s v="Politice"/>
  </r>
  <r>
    <n v="52"/>
    <n v="5676998"/>
    <s v="2019-02-05 11:26:56"/>
    <n v="431"/>
    <s v=""/>
    <s v="Žena"/>
    <x v="0"/>
    <s v="Vysokoškolské vzdělání"/>
    <s v=""/>
    <s v="Ekonomie, politologie, právo, psychologie, sociologie"/>
    <s v=""/>
    <s v=""/>
    <s v=""/>
    <s v=""/>
    <s v=""/>
    <s v=""/>
    <s v="Cholerik (člověk vznětlivý a výbušný)"/>
    <s v="Student"/>
    <s v=""/>
    <s v=""/>
    <s v=""/>
    <s v=""/>
    <s v=""/>
    <s v=""/>
    <s v=""/>
    <s v=""/>
    <s v=""/>
    <s v=""/>
    <s v=""/>
    <s v=""/>
    <s v=""/>
    <s v=""/>
    <s v="Na žádné"/>
    <s v="Občas"/>
    <x v="0"/>
    <s v=""/>
    <s v="Tabulkové a grafické přehledy"/>
    <s v=""/>
    <x v="0"/>
    <s v="Spíše ne"/>
    <s v="Funkční závislost mezi dvěma jevy"/>
    <s v=""/>
    <s v=""/>
    <s v=""/>
    <s v=""/>
    <s v="Počet vražd měl rostoucí tendenci"/>
    <s v=""/>
    <s v=""/>
    <s v=""/>
    <s v="V jednotkách zkoumaného jevu umocněných na druhou"/>
    <s v="Šikmost"/>
    <s v=""/>
    <s v=""/>
    <s v="1,2,3,4,5"/>
    <s v=""/>
    <s v=""/>
    <s v=""/>
    <s v="Mezi roční spotřebou sýra na obyvatele a počtem udělených titulů z matematiky existuje silná korelace"/>
    <s v="Ano"/>
    <s v="Na internetu"/>
    <s v="Životním stylu"/>
  </r>
  <r>
    <n v="53"/>
    <n v="5677241"/>
    <s v="2019-02-05 14:19:39"/>
    <n v="197"/>
    <s v="fbclid=IwAR0ktoQtrHHvcT0dtAhIxRImRKGjZjJblI9a1Zc_4kflV1gD6voDsRvYEBI"/>
    <s v="Žena"/>
    <x v="0"/>
    <s v="Vysokoškolské vzdělání"/>
    <s v=""/>
    <s v=""/>
    <s v="Přírodovědeckém"/>
    <s v=""/>
    <s v="Zemědělském"/>
    <s v=""/>
    <s v=""/>
    <s v=""/>
    <s v="Sangvinik (člověk energický, optimistický, emočně stabilní)"/>
    <s v=""/>
    <s v="Podnikatel/zaměstnanec"/>
    <s v=""/>
    <s v=""/>
    <s v=""/>
    <s v=""/>
    <s v=""/>
    <s v=""/>
    <s v="Úředníci"/>
    <s v=""/>
    <s v=""/>
    <s v=""/>
    <s v=""/>
    <s v=""/>
    <s v=""/>
    <s v=""/>
    <s v="Občas"/>
    <x v="2"/>
    <s v=""/>
    <s v="Tabulkové a grafické přehledy"/>
    <s v=""/>
    <x v="3"/>
    <s v="Spíše ne"/>
    <s v="Funkční závislost mezi dvěma jevy"/>
    <s v="Funkční závislost mezi více než dvěma jevy"/>
    <s v="Sílu závislosti mezi více než dvěma jevy"/>
    <s v=""/>
    <s v=""/>
    <s v="Počet vražd měl rostoucí tendenci"/>
    <s v=""/>
    <s v=""/>
    <s v=""/>
    <s v="V jednotkách zkoumaného jevu umocněných na druhou"/>
    <s v="Šikmost"/>
    <s v="Špičatost"/>
    <s v=""/>
    <s v="1,2,3,4,5"/>
    <s v=""/>
    <s v=""/>
    <s v="1000,2000,3000,3500,3600,4000"/>
    <s v="Mezi roční spotřebou sýra na obyvatele a počtem udělených titulů z matematiky je zdánlivá korelace"/>
    <s v="Občas"/>
    <s v="Na internetu"/>
    <s v="Počasí"/>
  </r>
  <r>
    <n v="54"/>
    <n v="5677345"/>
    <s v="2019-02-05 15:25:40"/>
    <n v="268"/>
    <s v=""/>
    <s v="Muž"/>
    <x v="0"/>
    <s v="Vysokoškolské vzdělání"/>
    <s v=""/>
    <s v="Ekonomie, politologie, právo, psychologie, sociologie"/>
    <s v=""/>
    <s v=""/>
    <s v=""/>
    <s v=""/>
    <s v=""/>
    <s v=""/>
    <s v="Cholerik (člověk vznětlivý a výbušný)"/>
    <s v=""/>
    <s v="Podnikatel/zaměstnanec"/>
    <s v=""/>
    <s v=""/>
    <s v=""/>
    <s v=""/>
    <s v=""/>
    <s v=""/>
    <s v="Úředníci"/>
    <s v=""/>
    <s v=""/>
    <s v=""/>
    <s v=""/>
    <s v=""/>
    <s v=""/>
    <s v=""/>
    <s v="Občas"/>
    <x v="0"/>
    <s v=""/>
    <s v="Tabulkové a grafické přehledy"/>
    <s v=""/>
    <x v="3"/>
    <s v="Nedovedu posoudit"/>
    <s v=""/>
    <s v=""/>
    <s v=""/>
    <s v=""/>
    <s v="Nevím"/>
    <s v="Počet vražd měl rostoucí tendenci"/>
    <s v="V procentech"/>
    <s v=""/>
    <s v=""/>
    <s v=""/>
    <s v=""/>
    <s v=""/>
    <s v="Směrodatná odchylka"/>
    <s v=""/>
    <s v=""/>
    <s v=""/>
    <s v="1000,2000,3000,3500,3600,4000"/>
    <s v="Mezi roční spotřebou sýra na obyvatele a počtem udělených titulů z matematiky existuje slabá korelace"/>
    <s v="Ano"/>
    <s v="Na internetu"/>
    <s v="Politice"/>
  </r>
  <r>
    <n v="55"/>
    <n v="5677426"/>
    <s v="2019-02-05 16:30:14"/>
    <n v="1396"/>
    <s v=""/>
    <s v="Žena"/>
    <x v="0"/>
    <s v="Vysokoškolské vzdělání"/>
    <s v=""/>
    <s v=""/>
    <s v=""/>
    <s v="Technickém"/>
    <s v=""/>
    <s v=""/>
    <s v=""/>
    <s v=""/>
    <s v="Sangvinik (člověk energický, optimistický, emočně stabilní)"/>
    <s v=""/>
    <s v=""/>
    <s v="Na mateřské dovolené"/>
    <s v=""/>
    <s v=""/>
    <s v=""/>
    <s v=""/>
    <s v="Techničtí a odborní pracovníci"/>
    <s v=""/>
    <s v=""/>
    <s v=""/>
    <s v=""/>
    <s v=""/>
    <s v=""/>
    <s v=""/>
    <s v=""/>
    <s v="Občas"/>
    <x v="2"/>
    <s v="Výzkum"/>
    <s v="Tabulkové a grafické přehledy"/>
    <s v=""/>
    <x v="2"/>
    <s v="Ano"/>
    <s v="Funkční závislost mezi dvěma jevy"/>
    <s v=""/>
    <s v=""/>
    <s v=""/>
    <s v=""/>
    <s v="Počet vražd měl rostoucí tendenci"/>
    <s v=""/>
    <s v=""/>
    <s v="V jednotkách zkoumaného jevu"/>
    <s v=""/>
    <s v=""/>
    <s v="Špičatost"/>
    <s v=""/>
    <s v="1,2,3,4,5"/>
    <s v=""/>
    <s v=""/>
    <s v="1000,2000,3000,3500,3600,4000"/>
    <s v="Mezi roční spotřebou sýra na obyvatele a počtem udělených titulů z matematiky je zdánlivá korelace"/>
    <s v="Ano"/>
    <s v="Na internetu"/>
    <s v="Politice"/>
  </r>
  <r>
    <n v="56"/>
    <n v="5677497"/>
    <s v="2019-02-05 17:20:19"/>
    <n v="179"/>
    <s v=""/>
    <s v="Žena"/>
    <x v="2"/>
    <s v="Střední vzdělání"/>
    <s v=""/>
    <s v=""/>
    <s v=""/>
    <s v="Technickém"/>
    <s v=""/>
    <s v=""/>
    <s v=""/>
    <s v=""/>
    <s v="Sangvinik (člověk energický, optimistický, emočně stabilní)"/>
    <s v=""/>
    <s v="Podnikatel/zaměstnanec"/>
    <s v=""/>
    <s v=""/>
    <s v=""/>
    <s v=""/>
    <s v=""/>
    <s v="Techničtí a odborní pracovníci"/>
    <s v=""/>
    <s v=""/>
    <s v=""/>
    <s v=""/>
    <s v=""/>
    <s v=""/>
    <s v=""/>
    <s v=""/>
    <s v="Občas"/>
    <x v="2"/>
    <s v=""/>
    <s v="Tabulkové a grafické přehledy"/>
    <s v=""/>
    <x v="3"/>
    <s v="Spíše ano"/>
    <s v=""/>
    <s v=""/>
    <s v=""/>
    <s v=""/>
    <s v="Nevím"/>
    <s v="Počet vražd měl rostoucí tendenci"/>
    <s v=""/>
    <s v=""/>
    <s v="V jednotkách zkoumaného jevu"/>
    <s v=""/>
    <s v="Šikmost"/>
    <s v="Špičatost"/>
    <s v=""/>
    <s v=""/>
    <s v="10,20,30,40,800"/>
    <s v=""/>
    <s v="1000,2000,3000,3500,3600,4000"/>
    <s v="Mezi roční spotřebou sýra na obyvatele a počtem udělených titulů z matematiky je zdánlivá korelace"/>
    <s v="Občas"/>
    <s v="Na internetu"/>
    <s v="Politice"/>
  </r>
  <r>
    <n v="57"/>
    <n v="5677520"/>
    <s v="2019-02-05 17:33:37"/>
    <n v="84"/>
    <s v=""/>
    <s v="Žena"/>
    <x v="1"/>
    <s v="Střední vzdělání"/>
    <s v=""/>
    <s v="Ekonomie, politologie, právo, psychologie, sociologie"/>
    <s v=""/>
    <s v=""/>
    <s v=""/>
    <s v=""/>
    <s v=""/>
    <s v=""/>
    <s v="Melancholik (člověk citlivý, introvertní, trudomyslný, zádumčivý)"/>
    <s v="Student"/>
    <s v=""/>
    <s v=""/>
    <s v=""/>
    <s v=""/>
    <s v=""/>
    <s v=""/>
    <s v=""/>
    <s v=""/>
    <s v=""/>
    <s v=""/>
    <s v=""/>
    <s v=""/>
    <s v=""/>
    <s v=""/>
    <s v="Na žádné"/>
    <s v="Občas"/>
    <x v="0"/>
    <s v=""/>
    <s v="Tabulkové a grafické přehledy"/>
    <s v=""/>
    <x v="1"/>
    <s v="Spíše ne"/>
    <s v=""/>
    <s v=""/>
    <s v=""/>
    <s v=""/>
    <s v="Nevím"/>
    <s v="Počet vražd měl rostoucí tendenci"/>
    <s v=""/>
    <s v=""/>
    <s v="V jednotkách zkoumaného jevu"/>
    <s v=""/>
    <s v=""/>
    <s v=""/>
    <s v="Směrodatná odchylka"/>
    <s v="1,2,3,4,5"/>
    <s v=""/>
    <s v=""/>
    <s v=""/>
    <s v="Mezi roční spotřebou sýra na obyvatele a počtem udělených titulů z matematiky existuje slabá korelace"/>
    <s v="Ano"/>
    <s v="Televizi"/>
    <s v="Politice"/>
  </r>
  <r>
    <n v="58"/>
    <n v="5677824"/>
    <s v="2019-02-05 20:50:38"/>
    <n v="287"/>
    <s v=""/>
    <s v="Žena"/>
    <x v="0"/>
    <s v="Střední vzdělání"/>
    <s v=""/>
    <s v=""/>
    <s v=""/>
    <s v=""/>
    <s v=""/>
    <s v=""/>
    <s v=""/>
    <s v="V žádném z výše uvedených"/>
    <s v="Sangvinik (člověk energický, optimistický, emočně stabilní)"/>
    <s v="Student"/>
    <s v=""/>
    <s v=""/>
    <s v=""/>
    <s v=""/>
    <s v=""/>
    <s v=""/>
    <s v=""/>
    <s v=""/>
    <s v="Pracovníci ve službách a prodeji"/>
    <s v=""/>
    <s v=""/>
    <s v=""/>
    <s v=""/>
    <s v=""/>
    <s v=""/>
    <s v="Ne"/>
    <x v="1"/>
    <s v=""/>
    <s v=""/>
    <s v="Statistiku nepoužívám"/>
    <x v="1"/>
    <s v="Ne"/>
    <s v=""/>
    <s v=""/>
    <s v=""/>
    <s v=""/>
    <s v="Nevím"/>
    <s v="Počet vražd měl rostoucí tendenci"/>
    <s v=""/>
    <s v=""/>
    <s v="V jednotkách zkoumaného jevu"/>
    <s v=""/>
    <s v=""/>
    <s v=""/>
    <s v="Směrodatná odchylka"/>
    <s v=""/>
    <s v="10,20,30,40,800"/>
    <s v="5,200,300,400,500"/>
    <s v=""/>
    <s v="Mezi roční spotřebou sýra na obyvatele a počtem udělených titulů z matematiky existuje slabá korelace"/>
    <s v="Občas"/>
    <s v="Televizi"/>
    <s v="Životním stylu"/>
  </r>
  <r>
    <n v="59"/>
    <n v="5677826"/>
    <s v="2019-02-05 20:52:03"/>
    <n v="180"/>
    <s v="fbclid=IwAR3nESH8O7vYqJQuP--uN49D1Z0TIIlS53qh6YVnTeFq3B0p_tyRkPE8mws"/>
    <s v="Žena"/>
    <x v="0"/>
    <s v="Vysokoškolské vzdělání"/>
    <s v=""/>
    <s v=""/>
    <s v=""/>
    <s v=""/>
    <s v="Zemědělském"/>
    <s v=""/>
    <s v=""/>
    <s v=""/>
    <s v="Flegmatik (člověk klidný a pomalý, přemýšlivý a často uzavřený do sebe)"/>
    <s v="Student"/>
    <s v=""/>
    <s v=""/>
    <s v=""/>
    <s v=""/>
    <s v=""/>
    <s v=""/>
    <s v=""/>
    <s v=""/>
    <s v="Pracovníci ve službách a prodeji"/>
    <s v=""/>
    <s v=""/>
    <s v=""/>
    <s v=""/>
    <s v=""/>
    <s v=""/>
    <s v="Občas"/>
    <x v="0"/>
    <s v=""/>
    <s v="Tabulkové a grafické přehledy"/>
    <s v=""/>
    <x v="0"/>
    <s v="Ne"/>
    <s v="Funkční závislost mezi dvěma jevy"/>
    <s v=""/>
    <s v=""/>
    <s v=""/>
    <s v=""/>
    <s v="Počet vražd měl rostoucí tendenci"/>
    <s v=""/>
    <s v=""/>
    <s v="V jednotkách zkoumaného jevu"/>
    <s v=""/>
    <s v=""/>
    <s v=""/>
    <s v="Směrodatná odchylka"/>
    <s v="1,2,3,4,5"/>
    <s v=""/>
    <s v=""/>
    <s v="1000,2000,3000,3500,3600,4000"/>
    <s v="Mezi roční spotřebou sýra na obyvatele a počtem udělených titulů z matematiky je zdánlivá korelace"/>
    <s v="Občas"/>
    <s v="Na internetu"/>
    <s v="Počasí"/>
  </r>
  <r>
    <n v="60"/>
    <n v="5677828"/>
    <s v="2019-02-05 20:53:15"/>
    <n v="208"/>
    <s v=""/>
    <s v="Muž"/>
    <x v="2"/>
    <s v="Vysokoškolské vzdělání"/>
    <s v="Filozofie, historie, teologie, tělovýchova, uměnovědy"/>
    <s v=""/>
    <s v=""/>
    <s v=""/>
    <s v=""/>
    <s v=""/>
    <s v=""/>
    <s v=""/>
    <s v="Cholerik (člověk vznětlivý a výbušný)"/>
    <s v=""/>
    <s v="Podnikatel/zaměstnanec"/>
    <s v=""/>
    <s v=""/>
    <s v=""/>
    <s v=""/>
    <s v="Specialisté, vědečtí a odborní duševní pracovníci"/>
    <s v=""/>
    <s v=""/>
    <s v=""/>
    <s v=""/>
    <s v=""/>
    <s v=""/>
    <s v=""/>
    <s v=""/>
    <s v=""/>
    <s v="Občas"/>
    <x v="0"/>
    <s v=""/>
    <s v="Tabulkové a grafické přehledy"/>
    <s v=""/>
    <x v="3"/>
    <s v="Nedovedu posoudit"/>
    <s v=""/>
    <s v=""/>
    <s v=""/>
    <s v=""/>
    <s v="Nevím"/>
    <s v="Počet vražd měl rostoucí tendenci"/>
    <s v=""/>
    <s v=""/>
    <s v="V jednotkách zkoumaného jevu"/>
    <s v=""/>
    <s v=""/>
    <s v=""/>
    <s v="Směrodatná odchylka"/>
    <s v=""/>
    <s v=""/>
    <s v=""/>
    <s v="1000,2000,3000,3500,3600,4000"/>
    <s v="Mezi roční spotřebou sýra na obyvatele a počtem udělených titulů z matematiky není žádná korelace"/>
    <s v="Občas"/>
    <s v="Na internetu"/>
    <s v="Sportu"/>
  </r>
  <r>
    <n v="61"/>
    <n v="5677834"/>
    <s v="2019-02-05 20:58:22"/>
    <n v="258"/>
    <s v=""/>
    <s v="Žena"/>
    <x v="0"/>
    <s v="Vysokoškolské vzdělání"/>
    <s v=""/>
    <s v=""/>
    <s v=""/>
    <s v=""/>
    <s v=""/>
    <s v=""/>
    <s v=""/>
    <s v="V žádném z výše uvedených"/>
    <s v="Cholerik (člověk vznětlivý a výbušný)"/>
    <s v="Student"/>
    <s v=""/>
    <s v=""/>
    <s v=""/>
    <s v=""/>
    <s v=""/>
    <s v="Specialisté, vědečtí a odborní duševní pracovníci"/>
    <s v=""/>
    <s v=""/>
    <s v=""/>
    <s v=""/>
    <s v=""/>
    <s v=""/>
    <s v=""/>
    <s v=""/>
    <s v=""/>
    <s v="Ne"/>
    <x v="0"/>
    <s v=""/>
    <s v="Tabulkové a grafické přehledy"/>
    <s v=""/>
    <x v="3"/>
    <s v="Nedovedu posoudit"/>
    <s v=""/>
    <s v=""/>
    <s v=""/>
    <s v=""/>
    <s v="Nevím"/>
    <s v="Počet vražd měl klesající tendenci"/>
    <s v="V procentech"/>
    <s v=""/>
    <s v=""/>
    <s v=""/>
    <s v=""/>
    <s v="Špičatost"/>
    <s v=""/>
    <s v=""/>
    <s v="10,20,30,40,800"/>
    <s v="5,200,300,400,500"/>
    <s v="1000,2000,3000,3500,3600,4000"/>
    <s v="Mezi roční spotřebou sýra na obyvatele a počtem udělených titulů z matematiky není žádná korelace"/>
    <s v="Ne"/>
    <s v="Na internetu"/>
    <s v="Z jiného oboru"/>
  </r>
  <r>
    <n v="62"/>
    <n v="5677837"/>
    <s v="2019-02-05 21:01:27"/>
    <n v="344"/>
    <s v="fbclid=IwAR1jnVBMQUvzYDooLFEDiDyGC_kX1Oi-pmnhEthTjhY9lR7SRMaDE1c9nAs"/>
    <s v="Žena"/>
    <x v="0"/>
    <s v="Vysokoškolské vzdělání"/>
    <s v=""/>
    <s v=""/>
    <s v=""/>
    <s v=""/>
    <s v=""/>
    <s v=""/>
    <s v=""/>
    <s v="V žádném z výše uvedených"/>
    <s v="Sangvinik (člověk energický, optimistický, emočně stabilní)"/>
    <s v=""/>
    <s v=""/>
    <s v="Na mateřské dovolené"/>
    <s v=""/>
    <s v=""/>
    <s v=""/>
    <s v="Specialisté, vědečtí a odborní duševní pracovníci"/>
    <s v=""/>
    <s v=""/>
    <s v=""/>
    <s v=""/>
    <s v=""/>
    <s v=""/>
    <s v=""/>
    <s v=""/>
    <s v=""/>
    <s v="Občas"/>
    <x v="0"/>
    <s v=""/>
    <s v="Tabulkové a grafické přehledy"/>
    <s v=""/>
    <x v="3"/>
    <s v="Spíše ne"/>
    <s v=""/>
    <s v="Funkční závislost mezi více než dvěma jevy"/>
    <s v=""/>
    <s v=""/>
    <s v=""/>
    <s v="Počet vražd měl klesající tendenci"/>
    <s v=""/>
    <s v=""/>
    <s v="V jednotkách zkoumaného jevu"/>
    <s v=""/>
    <s v=""/>
    <s v="Špičatost"/>
    <s v="Směrodatná odchylka"/>
    <s v=""/>
    <s v="10,20,30,40,800"/>
    <s v="5,200,300,400,500"/>
    <s v="1000,2000,3000,3500,3600,4000"/>
    <s v="Mezi roční spotřebou sýra na obyvatele a počtem udělených titulů z matematiky je zdánlivá korelace"/>
    <s v="Občas"/>
    <s v="Na internetu"/>
    <s v="Počasí"/>
  </r>
  <r>
    <n v="63"/>
    <n v="5677849"/>
    <s v="2019-02-05 21:09:23"/>
    <n v="432"/>
    <s v="fbclid=IwAR1QuAZcQQ95QW7QOlA5mQYMQKtxHNZF204mDBSjKjTTwujwiOGAnCVKTXo"/>
    <s v="Žena"/>
    <x v="0"/>
    <s v="Střední vzdělání"/>
    <s v=""/>
    <s v=""/>
    <s v=""/>
    <s v=""/>
    <s v=""/>
    <s v=""/>
    <s v=""/>
    <s v="V žádném z výše uvedených"/>
    <s v="Sangvinik (člověk energický, optimistický, emočně stabilní)"/>
    <s v=""/>
    <s v=""/>
    <s v="Na mateřské dovolené"/>
    <s v=""/>
    <s v=""/>
    <s v=""/>
    <s v=""/>
    <s v=""/>
    <s v=""/>
    <s v=""/>
    <s v=""/>
    <s v=""/>
    <s v=""/>
    <s v=""/>
    <s v=""/>
    <s v="Na žádné"/>
    <s v="Ne"/>
    <x v="1"/>
    <s v=""/>
    <s v=""/>
    <s v="Statistiku nepoužívám"/>
    <x v="1"/>
    <s v="Ne"/>
    <s v=""/>
    <s v=""/>
    <s v=""/>
    <s v=""/>
    <s v="Nevím"/>
    <s v="Počet vražd měl konstantní tendenci"/>
    <s v="V procentech"/>
    <s v="Bezrozměrným číslem"/>
    <s v=""/>
    <s v=""/>
    <s v=""/>
    <s v=""/>
    <s v="Směrodatná odchylka"/>
    <s v=""/>
    <s v="10,20,30,40,800"/>
    <s v=""/>
    <s v=""/>
    <s v="Mezi roční spotřebou sýra na obyvatele a počtem udělených titulů z matematiky existuje silná korelace"/>
    <s v="Ne"/>
    <s v="Na internetu"/>
    <s v="Z jiného oboru"/>
  </r>
  <r>
    <n v="64"/>
    <n v="5677898"/>
    <s v="2019-02-05 21:37:10"/>
    <n v="186"/>
    <s v="fbclid=IwAR01N_LR7QLuccwUBp5WrACUGxOTkltSfpHy3ynaqW8pp9TTvqygITJMaq0"/>
    <s v="Žena"/>
    <x v="2"/>
    <s v="Vysokoškolské vzdělání"/>
    <s v="Filozofie, historie, teologie, tělovýchova, uměnovědy"/>
    <s v=""/>
    <s v=""/>
    <s v=""/>
    <s v=""/>
    <s v=""/>
    <s v=""/>
    <s v=""/>
    <s v="Cholerik (člověk vznětlivý a výbušný)"/>
    <s v=""/>
    <s v=""/>
    <s v="Na mateřské dovolené"/>
    <s v=""/>
    <s v=""/>
    <s v="Zákonodárci a řídící pracovníci"/>
    <s v=""/>
    <s v=""/>
    <s v=""/>
    <s v=""/>
    <s v=""/>
    <s v=""/>
    <s v=""/>
    <s v=""/>
    <s v=""/>
    <s v=""/>
    <s v="Občas"/>
    <x v="2"/>
    <s v=""/>
    <s v=""/>
    <s v="Statistiku nepoužívám"/>
    <x v="2"/>
    <s v="Nedovedu posoudit"/>
    <s v=""/>
    <s v=""/>
    <s v="Sílu závislosti mezi více než dvěma jevy"/>
    <s v=""/>
    <s v=""/>
    <s v="Počet vražd měl klesající tendenci"/>
    <s v=""/>
    <s v=""/>
    <s v="V jednotkách zkoumaného jevu"/>
    <s v=""/>
    <s v="Šikmost"/>
    <s v=""/>
    <s v=""/>
    <s v="1,2,3,4,5"/>
    <s v=""/>
    <s v=""/>
    <s v=""/>
    <s v="Mezi roční spotřebou sýra na obyvatele a počtem udělených titulů z matematiky existuje silná korelace"/>
    <s v="Ano"/>
    <s v="Na internetu"/>
    <s v="Politice"/>
  </r>
  <r>
    <n v="65"/>
    <n v="5677950"/>
    <s v="2019-02-05 22:19:34"/>
    <n v="151"/>
    <s v="fbclid=IwAR0GPVCHPcIMxBlIvTF5nny4e4ZP6RRkzQQvshKRuuQBfRw6WXuT9QIFULw"/>
    <s v="Muž"/>
    <x v="0"/>
    <s v="Vysokoškolské vzdělání"/>
    <s v=""/>
    <s v="Ekonomie, politologie, právo, psychologie, sociologie"/>
    <s v=""/>
    <s v=""/>
    <s v=""/>
    <s v=""/>
    <s v=""/>
    <s v=""/>
    <s v="Sangvinik (člověk energický, optimistický, emočně stabilní)"/>
    <s v="Student"/>
    <s v=""/>
    <s v=""/>
    <s v=""/>
    <s v=""/>
    <s v=""/>
    <s v="Specialisté, vědečtí a odborní duševní pracovníci"/>
    <s v=""/>
    <s v=""/>
    <s v=""/>
    <s v=""/>
    <s v=""/>
    <s v=""/>
    <s v=""/>
    <s v=""/>
    <s v=""/>
    <s v="Ano"/>
    <x v="3"/>
    <s v=""/>
    <s v="Tabulkové a grafické přehledy"/>
    <s v=""/>
    <x v="3"/>
    <s v="Spíše ne"/>
    <s v=""/>
    <s v=""/>
    <s v=""/>
    <s v=""/>
    <s v="Nevím"/>
    <s v="Počet vražd měl klesající tendenci"/>
    <s v=""/>
    <s v=""/>
    <s v="V jednotkách zkoumaného jevu"/>
    <s v=""/>
    <s v="Šikmost"/>
    <s v=""/>
    <s v=""/>
    <s v="1,2,3,4,5"/>
    <s v="10,20,30,40,800"/>
    <s v=""/>
    <s v="1000,2000,3000,3500,3600,4000"/>
    <s v="Mezi roční spotřebou sýra na obyvatele a počtem udělených titulů z matematiky existuje slabá korelace"/>
    <s v="Ano"/>
    <s v="Televizi"/>
    <s v="Politice"/>
  </r>
  <r>
    <n v="66"/>
    <n v="5677971"/>
    <s v="2019-02-05 22:43:49"/>
    <n v="369"/>
    <s v="fbclid=IwAR11XVa2YPz_0N5tOrChjDQh35uygRrupVaKGeyylQjlDEh6Zbh5SfkRtYY"/>
    <s v="Muž"/>
    <x v="0"/>
    <s v="Vysokoškolské vzdělání"/>
    <s v=""/>
    <s v=""/>
    <s v=""/>
    <s v="Technickém"/>
    <s v=""/>
    <s v=""/>
    <s v=""/>
    <s v=""/>
    <s v="Sangvinik (člověk energický, optimistický, emočně stabilní)"/>
    <s v="Student"/>
    <s v="Podnikatel/zaměstnanec"/>
    <s v=""/>
    <s v=""/>
    <s v=""/>
    <s v=""/>
    <s v=""/>
    <s v="Techničtí a odborní pracovníci"/>
    <s v=""/>
    <s v=""/>
    <s v=""/>
    <s v=""/>
    <s v=""/>
    <s v=""/>
    <s v=""/>
    <s v=""/>
    <s v="Občas"/>
    <x v="2"/>
    <s v=""/>
    <s v="Tabulkové a grafické přehledy"/>
    <s v=""/>
    <x v="3"/>
    <s v="Spíše ano"/>
    <s v="Funkční závislost mezi dvěma jevy"/>
    <s v=""/>
    <s v=""/>
    <s v=""/>
    <s v="Nevím"/>
    <s v="Počet vražd měl rostoucí tendenci"/>
    <s v=""/>
    <s v=""/>
    <s v=""/>
    <s v="V jednotkách zkoumaného jevu umocněných na druhou"/>
    <s v="Šikmost"/>
    <s v=""/>
    <s v=""/>
    <s v="1,2,3,4,5"/>
    <s v=""/>
    <s v=""/>
    <s v="1000,2000,3000,3500,3600,4000"/>
    <s v="Mezi roční spotřebou sýra na obyvatele a počtem udělených titulů z matematiky je zdánlivá korelace"/>
    <s v="Ano"/>
    <s v="Na internetu"/>
    <s v="Sportu"/>
  </r>
  <r>
    <n v="67"/>
    <n v="5678038"/>
    <s v="2019-02-06 05:01:37"/>
    <n v="173"/>
    <s v=""/>
    <s v="Žena"/>
    <x v="2"/>
    <s v="Střední vzdělání"/>
    <s v=""/>
    <s v=""/>
    <s v=""/>
    <s v=""/>
    <s v=""/>
    <s v=""/>
    <s v=""/>
    <s v="V žádném z výše uvedených"/>
    <s v="Cholerik (člověk vznětlivý a výbušný)"/>
    <s v=""/>
    <s v=""/>
    <s v="Na mateřské dovolené"/>
    <s v=""/>
    <s v=""/>
    <s v=""/>
    <s v=""/>
    <s v=""/>
    <s v=""/>
    <s v=""/>
    <s v=""/>
    <s v=""/>
    <s v=""/>
    <s v=""/>
    <s v=""/>
    <s v="Na žádné"/>
    <s v="Občas"/>
    <x v="1"/>
    <s v=""/>
    <s v=""/>
    <s v="Statistiku nepoužívám"/>
    <x v="1"/>
    <s v="Nedovedu posoudit"/>
    <s v=""/>
    <s v=""/>
    <s v=""/>
    <s v="Významnost závislosti"/>
    <s v=""/>
    <s v="Počet vražd měl rostoucí tendenci"/>
    <s v="V procentech"/>
    <s v=""/>
    <s v=""/>
    <s v=""/>
    <s v=""/>
    <s v=""/>
    <s v="Směrodatná odchylka"/>
    <s v=""/>
    <s v="10,20,30,40,800"/>
    <s v=""/>
    <s v=""/>
    <s v="Mezi roční spotřebou sýra na obyvatele a počtem udělených titulů z matematiky existuje silná korelace"/>
    <s v="Ano"/>
    <s v="Televizi"/>
    <s v="Počasí"/>
  </r>
  <r>
    <n v="68"/>
    <n v="5678043"/>
    <s v="2019-02-06 05:52:36"/>
    <n v="310"/>
    <s v=""/>
    <s v="Muž"/>
    <x v="2"/>
    <s v="Střední vzdělání"/>
    <s v=""/>
    <s v=""/>
    <s v=""/>
    <s v=""/>
    <s v="Zemědělském"/>
    <s v=""/>
    <s v=""/>
    <s v=""/>
    <s v="Flegmatik (člověk klidný a pomalý, přemýšlivý a často uzavřený do sebe)"/>
    <s v=""/>
    <s v="Podnikatel/zaměstnanec"/>
    <s v=""/>
    <s v=""/>
    <s v=""/>
    <s v=""/>
    <s v=""/>
    <s v=""/>
    <s v=""/>
    <s v=""/>
    <s v="Kvalifikovaní pracovníci v zemědělství, lesnictví a rybářství"/>
    <s v=""/>
    <s v=""/>
    <s v=""/>
    <s v=""/>
    <s v=""/>
    <s v="Občas"/>
    <x v="1"/>
    <s v=""/>
    <s v=""/>
    <s v="Statistiku nepoužívám"/>
    <x v="1"/>
    <s v="Spíše ne"/>
    <s v=""/>
    <s v=""/>
    <s v=""/>
    <s v="Významnost závislosti"/>
    <s v=""/>
    <s v="Počet vražd měl rostoucí tendenci"/>
    <s v="V procentech"/>
    <s v=""/>
    <s v=""/>
    <s v=""/>
    <s v="Šikmost"/>
    <s v="Špičatost"/>
    <s v=""/>
    <s v=""/>
    <s v="10,20,30,40,800"/>
    <s v="5,200,300,400,500"/>
    <s v="1000,2000,3000,3500,3600,4000"/>
    <s v="Mezi roční spotřebou sýra na obyvatele a počtem udělených titulů z matematiky je zdánlivá korelace"/>
    <s v="Občas"/>
    <s v="Na internetu"/>
    <s v="Počasí"/>
  </r>
  <r>
    <n v="69"/>
    <n v="5679061"/>
    <s v="2019-02-06 17:59:55"/>
    <n v="422"/>
    <s v="fbclid=IwAR2d2GkehFCq21ha4D4Hc1RLb4D6Ae0VQfl6FY1Sx0EQi_-SOlr6I464jSg"/>
    <s v="Muž"/>
    <x v="0"/>
    <s v="Vysokoškolské vzdělání"/>
    <s v=""/>
    <s v=""/>
    <s v="Přírodovědeckém"/>
    <s v=""/>
    <s v=""/>
    <s v=""/>
    <s v=""/>
    <s v=""/>
    <s v="Sangvinik (člověk energický, optimistický, emočně stabilní)"/>
    <s v=""/>
    <s v="Podnikatel/zaměstnanec"/>
    <s v=""/>
    <s v=""/>
    <s v=""/>
    <s v=""/>
    <s v=""/>
    <s v=""/>
    <s v=""/>
    <s v="Pracovníci ve službách a prodeji"/>
    <s v=""/>
    <s v=""/>
    <s v=""/>
    <s v=""/>
    <s v=""/>
    <s v=""/>
    <s v="Ano"/>
    <x v="3"/>
    <s v="Výzkum"/>
    <s v=""/>
    <s v=""/>
    <x v="3"/>
    <s v="Ano"/>
    <s v=""/>
    <s v=""/>
    <s v=""/>
    <s v=""/>
    <s v="Nevím"/>
    <s v="Počet vražd měl klesající tendenci"/>
    <s v=""/>
    <s v=""/>
    <s v="V jednotkách zkoumaného jevu"/>
    <s v=""/>
    <s v="Šikmost"/>
    <s v="Špičatost"/>
    <s v=""/>
    <s v="1,2,3,4,5"/>
    <s v=""/>
    <s v=""/>
    <s v="1000,2000,3000,3500,3600,4000"/>
    <s v="Mezi roční spotřebou sýra na obyvatele a počtem udělených titulů z matematiky existuje slabá korelace"/>
    <s v="Ano"/>
    <s v="Na internetu"/>
    <s v="Technologiích"/>
  </r>
  <r>
    <n v="70"/>
    <n v="5679135"/>
    <s v="2019-02-06 18:46:50"/>
    <n v="253"/>
    <s v=""/>
    <s v="Muž"/>
    <x v="1"/>
    <s v="Střední vzdělání"/>
    <s v=""/>
    <s v=""/>
    <s v=""/>
    <s v=""/>
    <s v=""/>
    <s v=""/>
    <s v=""/>
    <s v="V žádném z výše uvedených"/>
    <s v="Sangvinik (člověk energický, optimistický, emočně stabilní)"/>
    <s v="Student"/>
    <s v=""/>
    <s v=""/>
    <s v=""/>
    <s v=""/>
    <s v=""/>
    <s v=""/>
    <s v=""/>
    <s v=""/>
    <s v=""/>
    <s v=""/>
    <s v=""/>
    <s v=""/>
    <s v=""/>
    <s v=""/>
    <s v="Na žádné"/>
    <s v="Ano"/>
    <x v="0"/>
    <s v=""/>
    <s v="Tabulkové a grafické přehledy"/>
    <s v=""/>
    <x v="0"/>
    <s v="Spíše ne"/>
    <s v=""/>
    <s v=""/>
    <s v="Sílu závislosti mezi více než dvěma jevy"/>
    <s v=""/>
    <s v=""/>
    <s v="Počet vražd měl rostoucí tendenci"/>
    <s v="V procentech"/>
    <s v=""/>
    <s v=""/>
    <s v=""/>
    <s v=""/>
    <s v=""/>
    <s v="Směrodatná odchylka"/>
    <s v="1,2,3,4,5"/>
    <s v="10,20,30,40,800"/>
    <s v="5,200,300,400,500"/>
    <s v="1000,2000,3000,3500,3600,4000"/>
    <s v="Mezi roční spotřebou sýra na obyvatele a počtem udělených titulů z matematiky existuje silná korelace"/>
    <s v="Občas"/>
    <s v="Na internetu"/>
    <s v="Sportu"/>
  </r>
  <r>
    <n v="71"/>
    <n v="5679469"/>
    <s v="2019-02-06 21:58:00"/>
    <n v="705"/>
    <s v="fbclid=IwAR1ehTA0QNx2DSjIGMVC_Oz1SP4DFlaCNoVkLjTgz8w-nMoepm75bkp5U-I"/>
    <s v="Žena"/>
    <x v="0"/>
    <s v="Vysokoškolské vzdělání"/>
    <s v=""/>
    <s v="Ekonomie, politologie, právo, psychologie, sociologie"/>
    <s v=""/>
    <s v=""/>
    <s v=""/>
    <s v=""/>
    <s v=""/>
    <s v=""/>
    <s v="Sangvinik (člověk energický, optimistický, emočně stabilní)"/>
    <s v=""/>
    <s v="Podnikatel/zaměstnanec"/>
    <s v=""/>
    <s v=""/>
    <s v=""/>
    <s v=""/>
    <s v=""/>
    <s v=""/>
    <s v="Úředníci"/>
    <s v=""/>
    <s v=""/>
    <s v=""/>
    <s v=""/>
    <s v=""/>
    <s v=""/>
    <s v=""/>
    <s v="Občas"/>
    <x v="2"/>
    <s v=""/>
    <s v="Tabulkové a grafické přehledy"/>
    <s v=""/>
    <x v="3"/>
    <s v="Spíše ne"/>
    <s v="Funkční závislost mezi dvěma jevy"/>
    <s v=""/>
    <s v=""/>
    <s v=""/>
    <s v=""/>
    <s v="Počet vražd měl konstantní tendenci"/>
    <s v=""/>
    <s v=""/>
    <s v="V jednotkách zkoumaného jevu"/>
    <s v=""/>
    <s v="Šikmost"/>
    <s v=""/>
    <s v=""/>
    <s v=""/>
    <s v="10,20,30,40,800"/>
    <s v=""/>
    <s v=""/>
    <s v="Mezi roční spotřebou sýra na obyvatele a počtem udělených titulů z matematiky je zdánlivá korelace"/>
    <s v="Ano"/>
    <s v="Novinách"/>
    <s v="Kultuře"/>
  </r>
  <r>
    <n v="72"/>
    <n v="5679616"/>
    <s v="2019-02-07 06:44:04"/>
    <n v="202"/>
    <s v="fbclid=IwAR39m-vmgh16zD6WmUp0NfOlwQpFjZZMaOjaw16an-XIvuQbxMtNThHW1MA"/>
    <s v="Muž"/>
    <x v="0"/>
    <s v="Vysokoškolské vzdělání"/>
    <s v=""/>
    <s v="Ekonomie, politologie, právo, psychologie, sociologie"/>
    <s v=""/>
    <s v=""/>
    <s v=""/>
    <s v=""/>
    <s v=""/>
    <s v=""/>
    <s v="Flegmatik (člověk klidný a pomalý, přemýšlivý a často uzavřený do sebe)"/>
    <s v=""/>
    <s v="Podnikatel/zaměstnanec"/>
    <s v=""/>
    <s v=""/>
    <s v=""/>
    <s v=""/>
    <s v=""/>
    <s v=""/>
    <s v=""/>
    <s v="Pracovníci ve službách a prodeji"/>
    <s v=""/>
    <s v=""/>
    <s v=""/>
    <s v=""/>
    <s v=""/>
    <s v=""/>
    <s v="Občas"/>
    <x v="2"/>
    <s v=""/>
    <s v="Tabulkové a grafické přehledy"/>
    <s v=""/>
    <x v="3"/>
    <s v="Ano"/>
    <s v="Funkční závislost mezi dvěma jevy"/>
    <s v=""/>
    <s v=""/>
    <s v=""/>
    <s v=""/>
    <s v="Počet vražd měl rostoucí tendenci"/>
    <s v=""/>
    <s v="Bezrozměrným číslem"/>
    <s v=""/>
    <s v=""/>
    <s v=""/>
    <s v=""/>
    <s v="Směrodatná odchylka"/>
    <s v=""/>
    <s v=""/>
    <s v=""/>
    <s v="1000,2000,3000,3500,3600,4000"/>
    <s v="Mezi roční spotřebou sýra na obyvatele a počtem udělených titulů z matematiky není žádná korelace"/>
    <s v="Občas"/>
    <s v="Televizi"/>
    <s v="Z jiného oboru"/>
  </r>
  <r>
    <n v="73"/>
    <n v="5679733"/>
    <s v="2019-02-07 09:53:22"/>
    <n v="376"/>
    <s v="fbclid=IwAR3XWIkd-_-vTq0FWdgGJhsaCsZC1YD4I2nN36MzUXTAKtVYGMJnKj9YrKw"/>
    <s v="Muž"/>
    <x v="0"/>
    <s v="Střední vzdělání"/>
    <s v=""/>
    <s v=""/>
    <s v=""/>
    <s v="Technickém"/>
    <s v=""/>
    <s v=""/>
    <s v=""/>
    <s v=""/>
    <s v="Flegmatik (člověk klidný a pomalý, přemýšlivý a často uzavřený do sebe)"/>
    <s v=""/>
    <s v="Podnikatel/zaměstnanec"/>
    <s v=""/>
    <s v=""/>
    <s v=""/>
    <s v=""/>
    <s v=""/>
    <s v="Techničtí a odborní pracovníci"/>
    <s v=""/>
    <s v=""/>
    <s v=""/>
    <s v=""/>
    <s v=""/>
    <s v=""/>
    <s v=""/>
    <s v=""/>
    <s v="Občas"/>
    <x v="2"/>
    <s v="Výzkum"/>
    <s v="Tabulkové a grafické přehledy"/>
    <s v=""/>
    <x v="3"/>
    <s v="Spíše ne"/>
    <s v=""/>
    <s v=""/>
    <s v=""/>
    <s v=""/>
    <s v="Nevím"/>
    <s v="Počet vražd měl klesající tendenci"/>
    <s v=""/>
    <s v="Bezrozměrným číslem"/>
    <s v=""/>
    <s v=""/>
    <s v=""/>
    <s v="Špičatost"/>
    <s v="Směrodatná odchylka"/>
    <s v="1,2,3,4,5"/>
    <s v=""/>
    <s v=""/>
    <s v="1000,2000,3000,3500,3600,4000"/>
    <s v="Mezi roční spotřebou sýra na obyvatele a počtem udělených titulů z matematiky není žádná korelace"/>
    <s v="Občas"/>
    <s v="Televizi"/>
    <s v="Z jiného oboru"/>
  </r>
  <r>
    <n v="74"/>
    <n v="5679871"/>
    <s v="2019-02-07 12:57:15"/>
    <n v="508"/>
    <s v="fbclid=IwAR1SHJXPuQTLpBFy2UsNzdKHnm52zlGzPWnPOM7zNjA2JHHawq6SKbXYA8Q"/>
    <s v="Muž"/>
    <x v="2"/>
    <s v="Střední vzdělání"/>
    <s v=""/>
    <s v=""/>
    <s v=""/>
    <s v="Technickém"/>
    <s v=""/>
    <s v=""/>
    <s v=""/>
    <s v=""/>
    <s v="Flegmatik (člověk klidný a pomalý, přemýšlivý a často uzavřený do sebe)"/>
    <s v=""/>
    <s v="Podnikatel/zaměstnanec"/>
    <s v=""/>
    <s v=""/>
    <s v=""/>
    <s v=""/>
    <s v=""/>
    <s v=""/>
    <s v="Úředníci"/>
    <s v=""/>
    <s v=""/>
    <s v=""/>
    <s v=""/>
    <s v=""/>
    <s v=""/>
    <s v=""/>
    <s v="Ano"/>
    <x v="3"/>
    <s v=""/>
    <s v="Tabulkové a grafické přehledy"/>
    <s v=""/>
    <x v="3"/>
    <s v="Nedovedu posoudit"/>
    <s v="Funkční závislost mezi dvěma jevy"/>
    <s v=""/>
    <s v=""/>
    <s v=""/>
    <s v=""/>
    <s v="Počet vražd měl rostoucí tendenci"/>
    <s v=""/>
    <s v="Bezrozměrným číslem"/>
    <s v=""/>
    <s v=""/>
    <s v=""/>
    <s v=""/>
    <s v="Směrodatná odchylka"/>
    <s v="1,2,3,4,5"/>
    <s v=""/>
    <s v=""/>
    <s v="1000,2000,3000,3500,3600,4000"/>
    <s v="Mezi roční spotřebou sýra na obyvatele a počtem udělených titulů z matematiky je zdánlivá korelace"/>
    <s v="Ne"/>
    <s v="Na internetu"/>
    <s v="Technologiích"/>
  </r>
  <r>
    <n v="75"/>
    <n v="5680423"/>
    <s v="2019-02-07 20:59:20"/>
    <n v="190"/>
    <s v=""/>
    <s v="Žena"/>
    <x v="1"/>
    <s v="Střední vzdělání"/>
    <s v=""/>
    <s v=""/>
    <s v="Přírodovědeckém"/>
    <s v=""/>
    <s v=""/>
    <s v=""/>
    <s v=""/>
    <s v=""/>
    <s v="Melancholik (člověk citlivý, introvertní, trudomyslný, zádumčivý)"/>
    <s v="Student"/>
    <s v=""/>
    <s v=""/>
    <s v=""/>
    <s v=""/>
    <s v=""/>
    <s v=""/>
    <s v=""/>
    <s v=""/>
    <s v=""/>
    <s v=""/>
    <s v=""/>
    <s v=""/>
    <s v=""/>
    <s v=""/>
    <s v="Na žádné"/>
    <s v="Občas"/>
    <x v="0"/>
    <s v=""/>
    <s v="Tabulkové a grafické přehledy"/>
    <s v=""/>
    <x v="0"/>
    <s v="Spíše ano"/>
    <s v=""/>
    <s v=""/>
    <s v=""/>
    <s v=""/>
    <s v="Nevím"/>
    <s v="Počet vražd měl klesající tendenci"/>
    <s v=""/>
    <s v=""/>
    <s v="V jednotkách zkoumaného jevu"/>
    <s v=""/>
    <s v=""/>
    <s v=""/>
    <s v="Směrodatná odchylka"/>
    <s v="1,2,3,4,5"/>
    <s v=""/>
    <s v=""/>
    <s v="1000,2000,3000,3500,3600,4000"/>
    <s v="Mezi roční spotřebou sýra na obyvatele a počtem udělených titulů z matematiky je zdánlivá korelace"/>
    <s v="Ne"/>
    <s v="Na internetu"/>
    <s v="Počasí"/>
  </r>
  <r>
    <n v="76"/>
    <n v="5680857"/>
    <s v="2019-02-08 12:01:58"/>
    <n v="235"/>
    <s v=""/>
    <s v="Žena"/>
    <x v="0"/>
    <s v="Vysokoškolské vzdělání"/>
    <s v=""/>
    <s v="Ekonomie, politologie, právo, psychologie, sociologie"/>
    <s v=""/>
    <s v=""/>
    <s v=""/>
    <s v=""/>
    <s v=""/>
    <s v=""/>
    <s v="Cholerik (člověk vznětlivý a výbušný)"/>
    <s v=""/>
    <s v="Podnikatel/zaměstnanec"/>
    <s v=""/>
    <s v=""/>
    <s v=""/>
    <s v=""/>
    <s v=""/>
    <s v=""/>
    <s v=""/>
    <s v="Pracovníci ve službách a prodeji"/>
    <s v=""/>
    <s v=""/>
    <s v=""/>
    <s v=""/>
    <s v=""/>
    <s v=""/>
    <s v="Ne"/>
    <x v="1"/>
    <s v=""/>
    <s v=""/>
    <s v="Statistiku nepoužívám"/>
    <x v="1"/>
    <s v="Ne"/>
    <s v=""/>
    <s v=""/>
    <s v=""/>
    <s v=""/>
    <s v="Nevím"/>
    <s v="Počet vražd měl rostoucí tendenci"/>
    <s v=""/>
    <s v="Bezrozměrným číslem"/>
    <s v=""/>
    <s v=""/>
    <s v=""/>
    <s v=""/>
    <s v="Směrodatná odchylka"/>
    <s v="1,2,3,4,5"/>
    <s v=""/>
    <s v=""/>
    <s v="1000,2000,3000,3500,3600,4000"/>
    <s v="Mezi roční spotřebou sýra na obyvatele a počtem udělených titulů z matematiky je zdánlivá korelace"/>
    <s v="Občas"/>
    <s v="Televizi"/>
    <s v="Počasí"/>
  </r>
  <r>
    <n v="77"/>
    <n v="5680967"/>
    <s v="2019-02-08 13:43:30"/>
    <n v="293"/>
    <s v=""/>
    <s v="Žena"/>
    <x v="2"/>
    <s v="Vysokoškolské vzdělání"/>
    <s v=""/>
    <s v="Ekonomie, politologie, právo, psychologie, sociologie"/>
    <s v="Přírodovědeckém"/>
    <s v=""/>
    <s v=""/>
    <s v=""/>
    <s v=""/>
    <s v=""/>
    <s v="Flegmatik (člověk klidný a pomalý, přemýšlivý a často uzavřený do sebe)"/>
    <s v=""/>
    <s v="Podnikatel/zaměstnanec"/>
    <s v=""/>
    <s v=""/>
    <s v=""/>
    <s v=""/>
    <s v=""/>
    <s v="Techničtí a odborní pracovníci"/>
    <s v=""/>
    <s v=""/>
    <s v=""/>
    <s v=""/>
    <s v=""/>
    <s v=""/>
    <s v=""/>
    <s v=""/>
    <s v="Ano"/>
    <x v="0"/>
    <s v="Výzkum"/>
    <s v="Tabulkové a grafické přehledy"/>
    <s v=""/>
    <x v="3"/>
    <s v="Spíše ano"/>
    <s v="Funkční závislost mezi dvěma jevy"/>
    <s v=""/>
    <s v=""/>
    <s v=""/>
    <s v=""/>
    <s v="Počet vražd měl rostoucí tendenci"/>
    <s v=""/>
    <s v=""/>
    <s v=""/>
    <s v="V jednotkách zkoumaného jevu umocněných na druhou"/>
    <s v="Šikmost"/>
    <s v="Špičatost"/>
    <s v=""/>
    <s v="1,2,3,4,5"/>
    <s v=""/>
    <s v=""/>
    <s v="1000,2000,3000,3500,3600,4000"/>
    <s v="Mezi roční spotřebou sýra na obyvatele a počtem udělených titulů z matematiky je zdánlivá korelace"/>
    <s v="Občas"/>
    <s v="Na internetu"/>
    <s v="Životním stylu"/>
  </r>
  <r>
    <n v="78"/>
    <n v="5681001"/>
    <s v="2019-02-08 13:59:34"/>
    <n v="160"/>
    <s v="fbclid=IwAR3PfIho6Gtv1TqnG7mkxWfU1LZWefd6qCwVoZPrznm8TBm5LDBBY1jNiNw"/>
    <s v="Žena"/>
    <x v="0"/>
    <s v="Vysokoškolské vzdělání"/>
    <s v=""/>
    <s v="Ekonomie, politologie, právo, psychologie, sociologie"/>
    <s v=""/>
    <s v=""/>
    <s v=""/>
    <s v=""/>
    <s v=""/>
    <s v=""/>
    <s v="Cholerik (člověk vznětlivý a výbušný)"/>
    <s v="Student"/>
    <s v=""/>
    <s v=""/>
    <s v=""/>
    <s v=""/>
    <s v=""/>
    <s v=""/>
    <s v=""/>
    <s v=""/>
    <s v=""/>
    <s v=""/>
    <s v=""/>
    <s v=""/>
    <s v=""/>
    <s v=""/>
    <s v="Na žádné"/>
    <s v="Občas"/>
    <x v="0"/>
    <s v="Výzkum"/>
    <s v="Tabulkové a grafické přehledy"/>
    <s v=""/>
    <x v="0"/>
    <s v="Ne"/>
    <s v=""/>
    <s v=""/>
    <s v=""/>
    <s v="Významnost závislosti"/>
    <s v=""/>
    <s v="Počet vražd měl klesající tendenci"/>
    <s v=""/>
    <s v=""/>
    <s v=""/>
    <s v="V jednotkách zkoumaného jevu umocněných na druhou"/>
    <s v=""/>
    <s v=""/>
    <s v="Směrodatná odchylka"/>
    <s v="1,2,3,4,5"/>
    <s v=""/>
    <s v=""/>
    <s v="1000,2000,3000,3500,3600,4000"/>
    <s v="Mezi roční spotřebou sýra na obyvatele a počtem udělených titulů z matematiky je zdánlivá korelace"/>
    <s v="Ne"/>
    <s v="Na internetu"/>
    <s v="Počasí"/>
  </r>
  <r>
    <n v="79"/>
    <n v="5681002"/>
    <s v="2019-02-08 14:00:04"/>
    <n v="354"/>
    <s v=""/>
    <s v="Žena"/>
    <x v="3"/>
    <s v="Střední vzdělání"/>
    <s v=""/>
    <s v="Ekonomie, politologie, právo, psychologie, sociologie"/>
    <s v=""/>
    <s v=""/>
    <s v=""/>
    <s v=""/>
    <s v=""/>
    <s v=""/>
    <s v="Flegmatik (člověk klidný a pomalý, přemýšlivý a často uzavřený do sebe)"/>
    <s v=""/>
    <s v="Podnikatel/zaměstnanec"/>
    <s v=""/>
    <s v=""/>
    <s v=""/>
    <s v=""/>
    <s v=""/>
    <s v="Techničtí a odborní pracovníci"/>
    <s v=""/>
    <s v=""/>
    <s v=""/>
    <s v=""/>
    <s v=""/>
    <s v=""/>
    <s v=""/>
    <s v=""/>
    <s v="Občas"/>
    <x v="1"/>
    <s v=""/>
    <s v=""/>
    <s v="Statistiku nepoužívám"/>
    <x v="1"/>
    <s v="Spíše ne"/>
    <s v=""/>
    <s v=""/>
    <s v=""/>
    <s v=""/>
    <s v="Nevím"/>
    <s v="Počet vražd měl klesající tendenci"/>
    <s v=""/>
    <s v=""/>
    <s v="V jednotkách zkoumaného jevu"/>
    <s v=""/>
    <s v=""/>
    <s v=""/>
    <s v="Směrodatná odchylka"/>
    <s v=""/>
    <s v=""/>
    <s v="5,200,300,400,500"/>
    <s v="1000,2000,3000,3500,3600,4000"/>
    <s v="Mezi roční spotřebou sýra na obyvatele a počtem udělených titulů z matematiky existuje slabá korelace"/>
    <s v="Občas"/>
    <s v="Na internetu"/>
    <s v="Z jiného oboru"/>
  </r>
  <r>
    <n v="80"/>
    <n v="5681392"/>
    <s v="2019-02-08 18:53:25"/>
    <n v="261"/>
    <s v="fbclid=IwAR3a-WRnjksnwEu_tlL2EnnK-qLZnPrIcVZnmZBCRbGont5alo5VrDrtrSM"/>
    <s v="Žena"/>
    <x v="1"/>
    <s v="Střední vzdělání"/>
    <s v=""/>
    <s v="Ekonomie, politologie, právo, psychologie, sociologie"/>
    <s v=""/>
    <s v=""/>
    <s v=""/>
    <s v=""/>
    <s v=""/>
    <s v=""/>
    <s v="Melancholik (člověk citlivý, introvertní, trudomyslný, zádumčivý)"/>
    <s v="Student"/>
    <s v=""/>
    <s v=""/>
    <s v=""/>
    <s v=""/>
    <s v=""/>
    <s v=""/>
    <s v=""/>
    <s v="Úředníci"/>
    <s v=""/>
    <s v=""/>
    <s v=""/>
    <s v=""/>
    <s v="Pomocní a nekvalifikovaní pracovníci"/>
    <s v=""/>
    <s v=""/>
    <s v="Ano"/>
    <x v="1"/>
    <s v=""/>
    <s v=""/>
    <s v="Statistiku nepoužívám"/>
    <x v="0"/>
    <s v="Spíše ne"/>
    <s v=""/>
    <s v=""/>
    <s v=""/>
    <s v="Významnost závislosti"/>
    <s v=""/>
    <s v="Počet vražd měl klesající tendenci"/>
    <s v="V procentech"/>
    <s v=""/>
    <s v=""/>
    <s v=""/>
    <s v=""/>
    <s v=""/>
    <s v="Směrodatná odchylka"/>
    <s v="1,2,3,4,5"/>
    <s v=""/>
    <s v=""/>
    <s v=""/>
    <s v="Mezi roční spotřebou sýra na obyvatele a počtem udělených titulů z matematiky není žádná korelace"/>
    <s v="Občas"/>
    <s v="Na internetu"/>
    <s v="Politice"/>
  </r>
  <r>
    <n v="81"/>
    <n v="5681643"/>
    <s v="2019-02-08 22:11:39"/>
    <n v="363"/>
    <s v=""/>
    <s v="Muž"/>
    <x v="1"/>
    <s v="Střední vzdělání"/>
    <s v=""/>
    <s v=""/>
    <s v="Přírodovědeckém"/>
    <s v="Technickém"/>
    <s v=""/>
    <s v=""/>
    <s v=""/>
    <s v=""/>
    <s v="Melancholik (člověk citlivý, introvertní, trudomyslný, zádumčivý)"/>
    <s v="Student"/>
    <s v=""/>
    <s v=""/>
    <s v=""/>
    <s v=""/>
    <s v=""/>
    <s v=""/>
    <s v=""/>
    <s v=""/>
    <s v=""/>
    <s v=""/>
    <s v=""/>
    <s v=""/>
    <s v=""/>
    <s v=""/>
    <s v="Na žádné"/>
    <s v="Občas"/>
    <x v="0"/>
    <s v=""/>
    <s v=""/>
    <s v="Statistiku nepoužívám"/>
    <x v="0"/>
    <s v="Spíše ne"/>
    <s v="Funkční závislost mezi dvěma jevy"/>
    <s v=""/>
    <s v=""/>
    <s v=""/>
    <s v=""/>
    <s v="Počet vražd měl rostoucí tendenci"/>
    <s v="V procentech"/>
    <s v=""/>
    <s v=""/>
    <s v=""/>
    <s v=""/>
    <s v=""/>
    <s v="Směrodatná odchylka"/>
    <s v="1,2,3,4,5"/>
    <s v=""/>
    <s v=""/>
    <s v="1000,2000,3000,3500,3600,4000"/>
    <s v="Mezi roční spotřebou sýra na obyvatele a počtem udělených titulů z matematiky je zdánlivá korelace"/>
    <s v="Občas"/>
    <s v="Na internetu"/>
    <s v="Technologiích"/>
  </r>
  <r>
    <n v="82"/>
    <n v="5681710"/>
    <s v="2019-02-08 23:41:43"/>
    <n v="265"/>
    <s v="fbclid=IwAR11NSmBpZKYuxvnXbw0331LIQh0ERrROoZYf_vMild1lalMQvyGX87Nb-s"/>
    <s v="Muž"/>
    <x v="0"/>
    <s v="Vysokoškolské vzdělání"/>
    <s v=""/>
    <s v=""/>
    <s v=""/>
    <s v="Technickém"/>
    <s v=""/>
    <s v=""/>
    <s v=""/>
    <s v=""/>
    <s v="Flegmatik (člověk klidný a pomalý, přemýšlivý a často uzavřený do sebe)"/>
    <s v="Student"/>
    <s v=""/>
    <s v=""/>
    <s v=""/>
    <s v=""/>
    <s v=""/>
    <s v=""/>
    <s v=""/>
    <s v=""/>
    <s v=""/>
    <s v=""/>
    <s v="Řemeslníci a opraváři"/>
    <s v=""/>
    <s v=""/>
    <s v=""/>
    <s v=""/>
    <s v="Ne"/>
    <x v="2"/>
    <s v=""/>
    <s v="Tabulkové a grafické přehledy"/>
    <s v=""/>
    <x v="0"/>
    <s v="Spíše ne"/>
    <s v="Funkční závislost mezi dvěma jevy"/>
    <s v=""/>
    <s v=""/>
    <s v=""/>
    <s v=""/>
    <s v="Počet vražd měl klesající tendenci"/>
    <s v=""/>
    <s v="Bezrozměrným číslem"/>
    <s v=""/>
    <s v=""/>
    <s v=""/>
    <s v=""/>
    <s v="Směrodatná odchylka"/>
    <s v="1,2,3,4,5"/>
    <s v=""/>
    <s v=""/>
    <s v="1000,2000,3000,3500,3600,4000"/>
    <s v="Mezi roční spotřebou sýra na obyvatele a počtem udělených titulů z matematiky je zdánlivá korelace"/>
    <s v="Ano"/>
    <s v="Televizi"/>
    <s v="Technologiích"/>
  </r>
  <r>
    <n v="83"/>
    <n v="5681795"/>
    <s v="2019-02-09 09:59:13"/>
    <n v="293"/>
    <s v=""/>
    <s v="Žena"/>
    <x v="0"/>
    <s v="Vysokoškolské vzdělání"/>
    <s v=""/>
    <s v="Ekonomie, politologie, právo, psychologie, sociologie"/>
    <s v=""/>
    <s v=""/>
    <s v=""/>
    <s v=""/>
    <s v=""/>
    <s v=""/>
    <s v="Melancholik (člověk citlivý, introvertní, trudomyslný, zádumčivý)"/>
    <s v="Student"/>
    <s v="Podnikatel/zaměstnanec"/>
    <s v=""/>
    <s v=""/>
    <s v=""/>
    <s v=""/>
    <s v="Specialisté, vědečtí a odborní duševní pracovníci"/>
    <s v=""/>
    <s v=""/>
    <s v=""/>
    <s v=""/>
    <s v=""/>
    <s v=""/>
    <s v=""/>
    <s v=""/>
    <s v=""/>
    <s v="Ano"/>
    <x v="2"/>
    <s v="Výzkum"/>
    <s v="Tabulkové a grafické přehledy"/>
    <s v=""/>
    <x v="2"/>
    <s v="Spíše ano"/>
    <s v="Funkční závislost mezi dvěma jevy"/>
    <s v=""/>
    <s v=""/>
    <s v=""/>
    <s v=""/>
    <s v="Počet vražd měl rostoucí tendenci"/>
    <s v=""/>
    <s v=""/>
    <s v=""/>
    <s v="V jednotkách zkoumaného jevu umocněných na druhou"/>
    <s v="Šikmost"/>
    <s v=""/>
    <s v=""/>
    <s v="1,2,3,4,5"/>
    <s v=""/>
    <s v=""/>
    <s v="1000,2000,3000,3500,3600,4000"/>
    <s v="Mezi roční spotřebou sýra na obyvatele a počtem udělených titulů z matematiky je zdánlivá korelace"/>
    <s v="Ano"/>
    <s v="Na internetu"/>
    <s v="Politice"/>
  </r>
  <r>
    <n v="84"/>
    <n v="5681822"/>
    <s v="2019-02-09 10:25:32"/>
    <n v="272"/>
    <s v=""/>
    <s v="Žena"/>
    <x v="1"/>
    <s v="Základní vzdělání"/>
    <s v=""/>
    <s v=""/>
    <s v="Přírodovědeckém"/>
    <s v=""/>
    <s v=""/>
    <s v=""/>
    <s v=""/>
    <s v=""/>
    <s v="Flegmatik (člověk klidný a pomalý, přemýšlivý a často uzavřený do sebe)"/>
    <s v="Student"/>
    <s v=""/>
    <s v=""/>
    <s v=""/>
    <s v=""/>
    <s v=""/>
    <s v=""/>
    <s v=""/>
    <s v=""/>
    <s v=""/>
    <s v=""/>
    <s v=""/>
    <s v=""/>
    <s v=""/>
    <s v=""/>
    <s v="Na žádné"/>
    <s v="Občas"/>
    <x v="0"/>
    <s v=""/>
    <s v="Tabulkové a grafické přehledy"/>
    <s v=""/>
    <x v="0"/>
    <s v="Nedovedu posoudit"/>
    <s v="Funkční závislost mezi dvěma jevy"/>
    <s v=""/>
    <s v=""/>
    <s v=""/>
    <s v=""/>
    <s v="Počet vražd měl klesající tendenci"/>
    <s v=""/>
    <s v=""/>
    <s v="V jednotkách zkoumaného jevu"/>
    <s v=""/>
    <s v=""/>
    <s v=""/>
    <s v="Směrodatná odchylka"/>
    <s v="1,2,3,4,5"/>
    <s v=""/>
    <s v=""/>
    <s v="1000,2000,3000,3500,3600,4000"/>
    <s v="Mezi roční spotřebou sýra na obyvatele a počtem udělených titulů z matematiky je zdánlivá korelace"/>
    <s v="Občas"/>
    <s v="Na internetu"/>
    <s v="Kultuře"/>
  </r>
  <r>
    <n v="85"/>
    <n v="5682157"/>
    <s v="2019-02-09 18:09:28"/>
    <n v="146"/>
    <s v="ref=promox"/>
    <s v="Žena"/>
    <x v="0"/>
    <s v="Vysokoškolské vzdělání"/>
    <s v=""/>
    <s v="Ekonomie, politologie, právo, psychologie, sociologie"/>
    <s v=""/>
    <s v=""/>
    <s v=""/>
    <s v=""/>
    <s v=""/>
    <s v=""/>
    <s v="Flegmatik (člověk klidný a pomalý, přemýšlivý a často uzavřený do sebe)"/>
    <s v="Student"/>
    <s v="Podnikatel/zaměstnanec"/>
    <s v=""/>
    <s v=""/>
    <s v=""/>
    <s v=""/>
    <s v=""/>
    <s v=""/>
    <s v=""/>
    <s v="Pracovníci ve službách a prodeji"/>
    <s v=""/>
    <s v=""/>
    <s v=""/>
    <s v=""/>
    <s v=""/>
    <s v=""/>
    <s v="Občas"/>
    <x v="0"/>
    <s v="Výzkum"/>
    <s v=""/>
    <s v=""/>
    <x v="3"/>
    <s v="Ne"/>
    <s v="Funkční závislost mezi dvěma jevy"/>
    <s v=""/>
    <s v=""/>
    <s v=""/>
    <s v=""/>
    <s v="Počet vražd měl rostoucí tendenci"/>
    <s v=""/>
    <s v=""/>
    <s v=""/>
    <s v="V jednotkách zkoumaného jevu umocněných na druhou"/>
    <s v="Šikmost"/>
    <s v="Špičatost"/>
    <s v=""/>
    <s v="1,2,3,4,5"/>
    <s v=""/>
    <s v=""/>
    <s v=""/>
    <s v="Mezi roční spotřebou sýra na obyvatele a počtem udělených titulů z matematiky je zdánlivá korelace"/>
    <s v="Občas"/>
    <s v="Na internetu"/>
    <s v="Kultuře"/>
  </r>
  <r>
    <n v="86"/>
    <n v="5682271"/>
    <s v="2019-02-09 19:26:36"/>
    <n v="197"/>
    <s v=""/>
    <s v="Žena"/>
    <x v="1"/>
    <s v="Vysokoškolské vzdělání"/>
    <s v="Filozofie, historie, teologie, tělovýchova, uměnovědy"/>
    <s v=""/>
    <s v=""/>
    <s v=""/>
    <s v=""/>
    <s v="Umění"/>
    <s v=""/>
    <s v=""/>
    <s v="Flegmatik (člověk klidný a pomalý, přemýšlivý a často uzavřený do sebe)"/>
    <s v=""/>
    <s v=""/>
    <s v=""/>
    <s v="Nezaměstnaný"/>
    <s v=""/>
    <s v=""/>
    <s v=""/>
    <s v=""/>
    <s v=""/>
    <s v=""/>
    <s v=""/>
    <s v=""/>
    <s v=""/>
    <s v=""/>
    <s v=""/>
    <s v="Na žádné"/>
    <s v="Občas"/>
    <x v="0"/>
    <s v="Výzkum"/>
    <s v="Tabulkové a grafické přehledy"/>
    <s v=""/>
    <x v="0"/>
    <s v="Spíše ano"/>
    <s v="Funkční závislost mezi dvěma jevy"/>
    <s v=""/>
    <s v=""/>
    <s v=""/>
    <s v=""/>
    <s v="Počet vražd měl rostoucí tendenci"/>
    <s v=""/>
    <s v=""/>
    <s v="V jednotkách zkoumaného jevu"/>
    <s v=""/>
    <s v=""/>
    <s v=""/>
    <s v="Směrodatná odchylka"/>
    <s v=""/>
    <s v="10,20,30,40,800"/>
    <s v=""/>
    <s v=""/>
    <s v="Mezi roční spotřebou sýra na obyvatele a počtem udělených titulů z matematiky existuje slabá korelace"/>
    <s v="Ano"/>
    <s v="Na internetu"/>
    <s v="Politice"/>
  </r>
  <r>
    <n v="87"/>
    <n v="5682280"/>
    <s v="2019-02-09 19:31:10"/>
    <n v="236"/>
    <s v=""/>
    <s v="Žena"/>
    <x v="0"/>
    <s v="Vysokoškolské vzdělání"/>
    <s v=""/>
    <s v=""/>
    <s v="Přírodovědeckém"/>
    <s v=""/>
    <s v=""/>
    <s v=""/>
    <s v=""/>
    <s v=""/>
    <s v="Melancholik (člověk citlivý, introvertní, trudomyslný, zádumčivý)"/>
    <s v=""/>
    <s v="Podnikatel/zaměstnanec"/>
    <s v=""/>
    <s v=""/>
    <s v=""/>
    <s v=""/>
    <s v=""/>
    <s v=""/>
    <s v=""/>
    <s v=""/>
    <s v=""/>
    <s v=""/>
    <s v=""/>
    <s v=""/>
    <s v=""/>
    <s v="Na žádné"/>
    <s v="Ne"/>
    <x v="1"/>
    <s v=""/>
    <s v=""/>
    <s v="Statistiku nepoužívám"/>
    <x v="1"/>
    <s v="Spíše ne"/>
    <s v=""/>
    <s v="Funkční závislost mezi více než dvěma jevy"/>
    <s v=""/>
    <s v=""/>
    <s v=""/>
    <s v="Počet vražd měl klesající tendenci"/>
    <s v=""/>
    <s v="Bezrozměrným číslem"/>
    <s v=""/>
    <s v=""/>
    <s v=""/>
    <s v="Špičatost"/>
    <s v=""/>
    <s v=""/>
    <s v="10,20,30,40,800"/>
    <s v=""/>
    <s v="1000,2000,3000,3500,3600,4000"/>
    <s v="Mezi roční spotřebou sýra na obyvatele a počtem udělených titulů z matematiky není žádná korelace"/>
    <s v="Občas"/>
    <s v="Televizi"/>
    <s v="Sportu"/>
  </r>
  <r>
    <n v="88"/>
    <n v="5682288"/>
    <s v="2019-02-09 19:35:33"/>
    <n v="235"/>
    <s v=""/>
    <s v="Žena"/>
    <x v="0"/>
    <s v="Vysokoškolské vzdělání"/>
    <s v=""/>
    <s v=""/>
    <s v="Přírodovědeckém"/>
    <s v=""/>
    <s v=""/>
    <s v=""/>
    <s v=""/>
    <s v=""/>
    <s v="Cholerik (člověk vznětlivý a výbušný)"/>
    <s v=""/>
    <s v="Podnikatel/zaměstnanec"/>
    <s v=""/>
    <s v=""/>
    <s v=""/>
    <s v=""/>
    <s v="Specialisté, vědečtí a odborní duševní pracovníci"/>
    <s v=""/>
    <s v=""/>
    <s v=""/>
    <s v=""/>
    <s v=""/>
    <s v=""/>
    <s v=""/>
    <s v=""/>
    <s v=""/>
    <s v="Ne"/>
    <x v="0"/>
    <s v=""/>
    <s v="Tabulkové a grafické přehledy"/>
    <s v=""/>
    <x v="3"/>
    <s v="Nedovedu posoudit"/>
    <s v=""/>
    <s v=""/>
    <s v=""/>
    <s v=""/>
    <s v="Nevím"/>
    <s v="Počet vražd měl klesající tendenci"/>
    <s v=""/>
    <s v=""/>
    <s v="V jednotkách zkoumaného jevu"/>
    <s v=""/>
    <s v=""/>
    <s v="Špičatost"/>
    <s v=""/>
    <s v="1,2,3,4,5"/>
    <s v=""/>
    <s v=""/>
    <s v="1000,2000,3000,3500,3600,4000"/>
    <s v="Mezi roční spotřebou sýra na obyvatele a počtem udělených titulů z matematiky je zdánlivá korelace"/>
    <s v="Občas"/>
    <s v="Na internetu"/>
    <s v="Z jiného oboru"/>
  </r>
  <r>
    <n v="89"/>
    <n v="5682290"/>
    <s v="2019-02-09 19:35:49"/>
    <n v="425"/>
    <s v="fbclid=IwAR3bC3iPFmfqwqF99TnwD6mNHlx3yUJAuRwS0987xF0JgfUQ5on2_vGx90k"/>
    <s v="Žena"/>
    <x v="1"/>
    <s v="Střední vzdělání"/>
    <s v=""/>
    <s v="Ekonomie, politologie, právo, psychologie, sociologie"/>
    <s v=""/>
    <s v=""/>
    <s v=""/>
    <s v=""/>
    <s v=""/>
    <s v=""/>
    <s v="Flegmatik (člověk klidný a pomalý, přemýšlivý a často uzavřený do sebe)"/>
    <s v="Student"/>
    <s v=""/>
    <s v=""/>
    <s v=""/>
    <s v=""/>
    <s v=""/>
    <s v="Specialisté, vědečtí a odborní duševní pracovníci"/>
    <s v=""/>
    <s v=""/>
    <s v=""/>
    <s v=""/>
    <s v=""/>
    <s v=""/>
    <s v=""/>
    <s v=""/>
    <s v=""/>
    <s v="Ano"/>
    <x v="2"/>
    <s v="Výzkum"/>
    <s v=""/>
    <s v=""/>
    <x v="0"/>
    <s v="Ano"/>
    <s v=""/>
    <s v=""/>
    <s v=""/>
    <s v=""/>
    <s v="Nevím"/>
    <s v="Počet vražd měl konstantní tendenci"/>
    <s v=""/>
    <s v=""/>
    <s v="V jednotkách zkoumaného jevu"/>
    <s v=""/>
    <s v=""/>
    <s v=""/>
    <s v="Směrodatná odchylka"/>
    <s v=""/>
    <s v="10,20,30,40,800"/>
    <s v="5,200,300,400,500"/>
    <s v="1000,2000,3000,3500,3600,4000"/>
    <s v="Mezi roční spotřebou sýra na obyvatele a počtem udělených titulů z matematiky existuje slabá korelace"/>
    <s v="Občas"/>
    <s v="Na internetu"/>
    <s v="Kultuře"/>
  </r>
  <r>
    <n v="90"/>
    <n v="5682327"/>
    <s v="2019-02-09 19:47:03"/>
    <n v="489"/>
    <s v="fbclid=IwAR2p2VbMWZXkj3AhQlsRsDt_TdLAkm_6wFlEkMycT9koVokSr_oaROgWXy0"/>
    <s v="Žena"/>
    <x v="2"/>
    <s v="Vysokoškolské vzdělání"/>
    <s v="Filozofie, historie, teologie, tělovýchova, uměnovědy"/>
    <s v="Ekonomie, politologie, právo, psychologie, sociologie"/>
    <s v=""/>
    <s v=""/>
    <s v=""/>
    <s v=""/>
    <s v=""/>
    <s v=""/>
    <s v="Sangvinik (člověk energický, optimistický, emočně stabilní)"/>
    <s v=""/>
    <s v="Podnikatel/zaměstnanec"/>
    <s v=""/>
    <s v=""/>
    <s v=""/>
    <s v=""/>
    <s v="Specialisté, vědečtí a odborní duševní pracovníci"/>
    <s v=""/>
    <s v=""/>
    <s v=""/>
    <s v=""/>
    <s v=""/>
    <s v=""/>
    <s v=""/>
    <s v=""/>
    <s v=""/>
    <s v="Ano"/>
    <x v="2"/>
    <s v="Výzkum"/>
    <s v="Tabulkové a grafické přehledy"/>
    <s v=""/>
    <x v="3"/>
    <s v="Spíše ano"/>
    <s v="Funkční závislost mezi dvěma jevy"/>
    <s v="Funkční závislost mezi více než dvěma jevy"/>
    <s v=""/>
    <s v=""/>
    <s v=""/>
    <s v="Počet vražd měl klesající tendenci"/>
    <s v=""/>
    <s v=""/>
    <s v="V jednotkách zkoumaného jevu"/>
    <s v=""/>
    <s v=""/>
    <s v="Špičatost"/>
    <s v=""/>
    <s v="1,2,3,4,5"/>
    <s v=""/>
    <s v=""/>
    <s v=""/>
    <s v="Mezi roční spotřebou sýra na obyvatele a počtem udělených titulů z matematiky není žádná korelace"/>
    <s v="Ano"/>
    <s v="Na internetu"/>
    <s v="Počasí"/>
  </r>
  <r>
    <n v="91"/>
    <n v="5682328"/>
    <s v="2019-02-09 19:47:58"/>
    <n v="140"/>
    <s v="fbclid=IwAR3u6R0-4RwS24cA1dP67hCL-o3KWijSbwVRSdb8XXiNFAo5sR4xkvdmVNc"/>
    <s v="Žena"/>
    <x v="1"/>
    <s v="Střední vzdělání"/>
    <s v=""/>
    <s v=""/>
    <s v=""/>
    <s v=""/>
    <s v=""/>
    <s v=""/>
    <s v=""/>
    <s v="V žádném z výše uvedených"/>
    <s v="Melancholik (člověk citlivý, introvertní, trudomyslný, zádumčivý)"/>
    <s v="Student"/>
    <s v=""/>
    <s v="Na mateřské dovolené"/>
    <s v=""/>
    <s v=""/>
    <s v=""/>
    <s v=""/>
    <s v=""/>
    <s v=""/>
    <s v=""/>
    <s v=""/>
    <s v=""/>
    <s v=""/>
    <s v=""/>
    <s v=""/>
    <s v="Na žádné"/>
    <s v="Občas"/>
    <x v="0"/>
    <s v=""/>
    <s v="Tabulkové a grafické přehledy"/>
    <s v=""/>
    <x v="0"/>
    <s v="Spíše ne"/>
    <s v=""/>
    <s v=""/>
    <s v=""/>
    <s v=""/>
    <s v="Nevím"/>
    <s v="Počet vražd měl klesající tendenci"/>
    <s v="V procentech"/>
    <s v=""/>
    <s v=""/>
    <s v=""/>
    <s v=""/>
    <s v=""/>
    <s v="Směrodatná odchylka"/>
    <s v="1,2,3,4,5"/>
    <s v=""/>
    <s v=""/>
    <s v=""/>
    <s v="Mezi roční spotřebou sýra na obyvatele a počtem udělených titulů z matematiky je zdánlivá korelace"/>
    <s v="Ano"/>
    <s v="Na internetu"/>
    <s v="Sportu"/>
  </r>
  <r>
    <n v="92"/>
    <n v="5682341"/>
    <s v="2019-02-09 20:00:53"/>
    <n v="234"/>
    <s v=""/>
    <s v="Žena"/>
    <x v="1"/>
    <s v="Střední vzdělání"/>
    <s v="Filozofie, historie, teologie, tělovýchova, uměnovědy"/>
    <s v=""/>
    <s v=""/>
    <s v=""/>
    <s v=""/>
    <s v="Umění"/>
    <s v=""/>
    <s v=""/>
    <s v="Sangvinik (člověk energický, optimistický, emočně stabilní)"/>
    <s v="Student"/>
    <s v=""/>
    <s v=""/>
    <s v=""/>
    <s v=""/>
    <s v=""/>
    <s v=""/>
    <s v=""/>
    <s v=""/>
    <s v=""/>
    <s v=""/>
    <s v=""/>
    <s v=""/>
    <s v=""/>
    <s v=""/>
    <s v="Na žádné"/>
    <s v="Občas"/>
    <x v="0"/>
    <s v="Výzkum"/>
    <s v=""/>
    <s v=""/>
    <x v="0"/>
    <s v="Spíše ne"/>
    <s v=""/>
    <s v=""/>
    <s v=""/>
    <s v=""/>
    <s v="Nevím"/>
    <s v="Počet vražd měl klesající tendenci"/>
    <s v="V procentech"/>
    <s v=""/>
    <s v=""/>
    <s v=""/>
    <s v=""/>
    <s v=""/>
    <s v="Směrodatná odchylka"/>
    <s v=""/>
    <s v="10,20,30,40,800"/>
    <s v="5,200,300,400,500"/>
    <s v=""/>
    <s v="Mezi roční spotřebou sýra na obyvatele a počtem udělených titulů z matematiky existuje slabá korelace"/>
    <s v="Ano"/>
    <s v="Na internetu"/>
    <s v="Z jiného oboru"/>
  </r>
  <r>
    <n v="93"/>
    <n v="5682355"/>
    <s v="2019-02-09 20:16:39"/>
    <n v="237"/>
    <s v="fbclid=IwAR1B4uUYiItv1AYp_8_LzWwTZAZ-LRvrOWWzf3PtjKSgodPWRe2unGiMNaA"/>
    <s v="Žena"/>
    <x v="0"/>
    <s v="Vysokoškolské vzdělání"/>
    <s v="Filozofie, historie, teologie, tělovýchova, uměnovědy"/>
    <s v=""/>
    <s v=""/>
    <s v=""/>
    <s v=""/>
    <s v=""/>
    <s v=""/>
    <s v=""/>
    <s v="Flegmatik (člověk klidný a pomalý, přemýšlivý a často uzavřený do sebe)"/>
    <s v=""/>
    <s v=""/>
    <s v="Na mateřské dovolené"/>
    <s v=""/>
    <s v=""/>
    <s v=""/>
    <s v=""/>
    <s v=""/>
    <s v=""/>
    <s v=""/>
    <s v=""/>
    <s v=""/>
    <s v=""/>
    <s v=""/>
    <s v=""/>
    <s v="Na žádné"/>
    <s v="Občas"/>
    <x v="0"/>
    <s v=""/>
    <s v="Tabulkové a grafické přehledy"/>
    <s v=""/>
    <x v="2"/>
    <s v="Spíše ne"/>
    <s v=""/>
    <s v=""/>
    <s v=""/>
    <s v=""/>
    <s v="Nevím"/>
    <s v="Počet vražd měl rostoucí tendenci"/>
    <s v=""/>
    <s v="Bezrozměrným číslem"/>
    <s v=""/>
    <s v=""/>
    <s v=""/>
    <s v=""/>
    <s v="Směrodatná odchylka"/>
    <s v="1,2,3,4,5"/>
    <s v="10,20,30,40,800"/>
    <s v="5,200,300,400,500"/>
    <s v="1000,2000,3000,3500,3600,4000"/>
    <s v="Mezi roční spotřebou sýra na obyvatele a počtem udělených titulů z matematiky není žádná korelace"/>
    <s v="Občas"/>
    <s v="Na internetu"/>
    <s v="Politice"/>
  </r>
  <r>
    <n v="94"/>
    <n v="5682369"/>
    <s v="2019-02-09 20:28:07"/>
    <n v="643"/>
    <s v="fbclid=IwAR3ORw5y0GTAsQRpBdslErNN7e0EV0sJaNzvJ-jlN_WKY3faNsQmMC8h_lo"/>
    <s v="Žena"/>
    <x v="0"/>
    <s v="Střední vzdělání"/>
    <s v=""/>
    <s v=""/>
    <s v="Přírodovědeckém"/>
    <s v=""/>
    <s v=""/>
    <s v=""/>
    <s v=""/>
    <s v=""/>
    <s v="Cholerik (člověk vznětlivý a výbušný)"/>
    <s v=""/>
    <s v="Podnikatel/zaměstnanec"/>
    <s v=""/>
    <s v=""/>
    <s v=""/>
    <s v=""/>
    <s v="Specialisté, vědečtí a odborní duševní pracovníci"/>
    <s v=""/>
    <s v=""/>
    <s v=""/>
    <s v=""/>
    <s v=""/>
    <s v=""/>
    <s v=""/>
    <s v=""/>
    <s v=""/>
    <s v="Občas"/>
    <x v="0"/>
    <s v=""/>
    <s v="Tabulkové a grafické přehledy"/>
    <s v=""/>
    <x v="3"/>
    <s v="Nedovedu posoudit"/>
    <s v="Funkční závislost mezi dvěma jevy"/>
    <s v=""/>
    <s v="Sílu závislosti mezi více než dvěma jevy"/>
    <s v=""/>
    <s v=""/>
    <s v="Počet vražd měl klesající tendenci"/>
    <s v=""/>
    <s v=""/>
    <s v="V jednotkách zkoumaného jevu"/>
    <s v=""/>
    <s v="Šikmost"/>
    <s v="Špičatost"/>
    <s v=""/>
    <s v="1,2,3,4,5"/>
    <s v=""/>
    <s v=""/>
    <s v=""/>
    <s v="Mezi roční spotřebou sýra na obyvatele a počtem udělených titulů z matematiky je zdánlivá korelace"/>
    <s v="Ano"/>
    <s v="Televizi"/>
    <s v="Z jiného oboru"/>
  </r>
  <r>
    <n v="95"/>
    <n v="5682386"/>
    <s v="2019-02-09 20:42:06"/>
    <n v="145"/>
    <s v="fbclid=IwAR3NzP9zmBKf4cGSUKW-QlF6X1MtPBO-xpYtQ_WKeYrg8Hgw6VIkkJogKZw"/>
    <s v="Žena"/>
    <x v="0"/>
    <s v="Vysokoškolské vzdělání"/>
    <s v=""/>
    <s v=""/>
    <s v=""/>
    <s v=""/>
    <s v=""/>
    <s v=""/>
    <s v=""/>
    <s v="V žádném z výše uvedených"/>
    <s v="Melancholik (člověk citlivý, introvertní, trudomyslný, zádumčivý)"/>
    <s v="Student"/>
    <s v=""/>
    <s v=""/>
    <s v=""/>
    <s v=""/>
    <s v=""/>
    <s v=""/>
    <s v=""/>
    <s v=""/>
    <s v=""/>
    <s v=""/>
    <s v=""/>
    <s v=""/>
    <s v=""/>
    <s v=""/>
    <s v="Na žádné"/>
    <s v="Ne"/>
    <x v="0"/>
    <s v="Výzkum"/>
    <s v=""/>
    <s v=""/>
    <x v="0"/>
    <s v="Spíše ne"/>
    <s v=""/>
    <s v=""/>
    <s v=""/>
    <s v=""/>
    <s v="Nevím"/>
    <s v="Počet vražd měl rostoucí tendenci"/>
    <s v=""/>
    <s v=""/>
    <s v="V jednotkách zkoumaného jevu"/>
    <s v=""/>
    <s v=""/>
    <s v=""/>
    <s v="Směrodatná odchylka"/>
    <s v=""/>
    <s v="10,20,30,40,800"/>
    <s v="5,200,300,400,500"/>
    <s v="1000,2000,3000,3500,3600,4000"/>
    <s v="Mezi roční spotřebou sýra na obyvatele a počtem udělených titulů z matematiky existuje slabá korelace"/>
    <s v="Občas"/>
    <s v="Na internetu"/>
    <s v="Životním stylu"/>
  </r>
  <r>
    <n v="96"/>
    <n v="5682417"/>
    <s v="2019-02-09 20:54:24"/>
    <n v="419"/>
    <s v="fbclid=IwAR0d-fOEORChCGTugSRWNEHB3YU2AFVz9p_jxQVMI_bJZRbGBOwkm45SugQ"/>
    <s v="Žena"/>
    <x v="1"/>
    <s v="Střední vzdělání"/>
    <s v=""/>
    <s v=""/>
    <s v=""/>
    <s v=""/>
    <s v=""/>
    <s v="Umění"/>
    <s v=""/>
    <s v=""/>
    <s v="Melancholik (člověk citlivý, introvertní, trudomyslný, zádumčivý)"/>
    <s v="Student"/>
    <s v=""/>
    <s v=""/>
    <s v=""/>
    <s v=""/>
    <s v=""/>
    <s v=""/>
    <s v=""/>
    <s v=""/>
    <s v=""/>
    <s v=""/>
    <s v=""/>
    <s v=""/>
    <s v=""/>
    <s v=""/>
    <s v="Na žádné"/>
    <s v="Ne"/>
    <x v="1"/>
    <s v=""/>
    <s v=""/>
    <s v="Statistiku nepoužívám"/>
    <x v="1"/>
    <s v="Ne"/>
    <s v=""/>
    <s v=""/>
    <s v=""/>
    <s v=""/>
    <s v="Nevím"/>
    <s v="Počet vražd měl rostoucí tendenci"/>
    <s v=""/>
    <s v=""/>
    <s v=""/>
    <s v="V jednotkách zkoumaného jevu umocněných na druhou"/>
    <s v=""/>
    <s v="Špičatost"/>
    <s v=""/>
    <s v=""/>
    <s v="10,20,30,40,800"/>
    <s v=""/>
    <s v="1000,2000,3000,3500,3600,4000"/>
    <s v="Mezi roční spotřebou sýra na obyvatele a počtem udělených titulů z matematiky existuje slabá korelace"/>
    <s v="Občas"/>
    <s v="Na internetu"/>
    <s v="Kultuře"/>
  </r>
  <r>
    <n v="97"/>
    <n v="5682431"/>
    <s v="2019-02-09 21:12:05"/>
    <n v="701"/>
    <s v="fbclid=IwAR1LInwZEUTfDW-iCSXE-f5Iuqjle4ehDgX_uIeuAuOqmXnGUAobxVqL49o"/>
    <s v="Žena"/>
    <x v="1"/>
    <s v="Střední vzdělání"/>
    <s v="Filozofie, historie, teologie, tělovýchova, uměnovědy"/>
    <s v=""/>
    <s v=""/>
    <s v=""/>
    <s v=""/>
    <s v=""/>
    <s v=""/>
    <s v=""/>
    <s v="Flegmatik (člověk klidný a pomalý, přemýšlivý a často uzavřený do sebe)"/>
    <s v="Student"/>
    <s v=""/>
    <s v=""/>
    <s v=""/>
    <s v=""/>
    <s v=""/>
    <s v=""/>
    <s v=""/>
    <s v=""/>
    <s v=""/>
    <s v=""/>
    <s v=""/>
    <s v=""/>
    <s v=""/>
    <s v=""/>
    <s v="Na žádné"/>
    <s v="Ne"/>
    <x v="1"/>
    <s v=""/>
    <s v=""/>
    <s v="Statistiku nepoužívám"/>
    <x v="1"/>
    <s v="Spíše ne"/>
    <s v="Funkční závislost mezi dvěma jevy"/>
    <s v=""/>
    <s v=""/>
    <s v="Významnost závislosti"/>
    <s v=""/>
    <s v="Počet vražd měl klesající tendenci"/>
    <s v=""/>
    <s v=""/>
    <s v=""/>
    <s v="V jednotkách zkoumaného jevu umocněných na druhou"/>
    <s v="Šikmost"/>
    <s v="Špičatost"/>
    <s v=""/>
    <s v="1,2,3,4,5"/>
    <s v=""/>
    <s v=""/>
    <s v="1000,2000,3000,3500,3600,4000"/>
    <s v="Mezi roční spotřebou sýra na obyvatele a počtem udělených titulů z matematiky je zdánlivá korelace"/>
    <s v="Ano"/>
    <s v="Na internetu"/>
    <s v="Životním stylu"/>
  </r>
  <r>
    <n v="98"/>
    <n v="5682433"/>
    <s v="2019-02-09 21:14:20"/>
    <n v="255"/>
    <s v="fbclid=IwAR1kgplzTvZcLInFsL1TWiYx6JxHPZN7nvM3TZ3sYms-HY01yEzLL-r66nI"/>
    <s v="Žena"/>
    <x v="2"/>
    <s v="Vysokoškolské vzdělání"/>
    <s v=""/>
    <s v=""/>
    <s v=""/>
    <s v=""/>
    <s v=""/>
    <s v=""/>
    <s v=""/>
    <s v="V žádném z výše uvedených"/>
    <s v="Sangvinik (člověk energický, optimistický, emočně stabilní)"/>
    <s v=""/>
    <s v="Podnikatel/zaměstnanec"/>
    <s v=""/>
    <s v=""/>
    <s v=""/>
    <s v=""/>
    <s v=""/>
    <s v=""/>
    <s v="Úředníci"/>
    <s v=""/>
    <s v=""/>
    <s v=""/>
    <s v=""/>
    <s v=""/>
    <s v=""/>
    <s v=""/>
    <s v="Občas"/>
    <x v="0"/>
    <s v=""/>
    <s v="Tabulkové a grafické přehledy"/>
    <s v=""/>
    <x v="3"/>
    <s v="Spíše ano"/>
    <s v=""/>
    <s v=""/>
    <s v=""/>
    <s v=""/>
    <s v="Nevím"/>
    <s v="Počet vražd měl konstantní tendenci"/>
    <s v=""/>
    <s v=""/>
    <s v="V jednotkách zkoumaného jevu"/>
    <s v=""/>
    <s v=""/>
    <s v="Špičatost"/>
    <s v=""/>
    <s v="1,2,3,4,5"/>
    <s v=""/>
    <s v=""/>
    <s v=""/>
    <s v="Mezi roční spotřebou sýra na obyvatele a počtem udělených titulů z matematiky existuje slabá korelace"/>
    <s v="Ne"/>
    <s v="Na internetu"/>
    <s v="Sportu"/>
  </r>
  <r>
    <n v="99"/>
    <n v="5682437"/>
    <s v="2019-02-09 21:18:22"/>
    <n v="436"/>
    <s v=""/>
    <s v="Žena"/>
    <x v="0"/>
    <s v="Vysokoškolské vzdělání"/>
    <s v="Filozofie, historie, teologie, tělovýchova, uměnovědy"/>
    <s v=""/>
    <s v=""/>
    <s v=""/>
    <s v=""/>
    <s v=""/>
    <s v=""/>
    <s v=""/>
    <s v="Sangvinik (člověk energický, optimistický, emočně stabilní)"/>
    <s v=""/>
    <s v="Podnikatel/zaměstnanec"/>
    <s v=""/>
    <s v=""/>
    <s v=""/>
    <s v=""/>
    <s v=""/>
    <s v=""/>
    <s v="Úředníci"/>
    <s v=""/>
    <s v=""/>
    <s v=""/>
    <s v=""/>
    <s v=""/>
    <s v=""/>
    <s v=""/>
    <s v="Občas"/>
    <x v="0"/>
    <s v="Výzkum"/>
    <s v="Tabulkové a grafické přehledy"/>
    <s v=""/>
    <x v="0"/>
    <s v="Spíše ano"/>
    <s v=""/>
    <s v="Funkční závislost mezi více než dvěma jevy"/>
    <s v=""/>
    <s v=""/>
    <s v=""/>
    <s v="Počet vražd měl rostoucí tendenci"/>
    <s v=""/>
    <s v=""/>
    <s v="V jednotkách zkoumaného jevu"/>
    <s v=""/>
    <s v=""/>
    <s v="Špičatost"/>
    <s v=""/>
    <s v="1,2,3,4,5"/>
    <s v=""/>
    <s v=""/>
    <s v=""/>
    <s v="Mezi roční spotřebou sýra na obyvatele a počtem udělených titulů z matematiky není žádná korelace"/>
    <s v="Ano"/>
    <s v="Na internetu"/>
    <s v="Politice"/>
  </r>
  <r>
    <n v="100"/>
    <n v="5682450"/>
    <s v="2019-02-09 21:35:58"/>
    <n v="173"/>
    <s v="fbclid=IwAR37TPDpfOdYtoDRl6d6k7DL8wzVDtV0ZvFCbpyKJPbia6TH9RWHJ0U18pc"/>
    <s v="Žena"/>
    <x v="1"/>
    <s v="Vysokoškolské vzdělání"/>
    <s v=""/>
    <s v="Ekonomie, politologie, právo, psychologie, sociologie"/>
    <s v="Přírodovědeckém"/>
    <s v=""/>
    <s v=""/>
    <s v=""/>
    <s v=""/>
    <s v=""/>
    <s v="Sangvinik (člověk energický, optimistický, emočně stabilní)"/>
    <s v="Student"/>
    <s v=""/>
    <s v=""/>
    <s v=""/>
    <s v=""/>
    <s v=""/>
    <s v=""/>
    <s v=""/>
    <s v=""/>
    <s v=""/>
    <s v=""/>
    <s v=""/>
    <s v=""/>
    <s v=""/>
    <s v=""/>
    <s v="Na žádné"/>
    <s v="Ano"/>
    <x v="3"/>
    <s v="Výzkum"/>
    <s v=""/>
    <s v=""/>
    <x v="0"/>
    <s v="Spíše ano"/>
    <s v="Funkční závislost mezi dvěma jevy"/>
    <s v=""/>
    <s v=""/>
    <s v=""/>
    <s v=""/>
    <s v="Počet vražd měl klesající tendenci"/>
    <s v=""/>
    <s v=""/>
    <s v=""/>
    <s v="V jednotkách zkoumaného jevu umocněných na druhou"/>
    <s v="Šikmost"/>
    <s v="Špičatost"/>
    <s v=""/>
    <s v="1,2,3,4,5"/>
    <s v=""/>
    <s v=""/>
    <s v="1000,2000,3000,3500,3600,4000"/>
    <s v="Mezi roční spotřebou sýra na obyvatele a počtem udělených titulů z matematiky je zdánlivá korelace"/>
    <s v="Ano"/>
    <s v="Televizi"/>
    <s v="Sportu"/>
  </r>
  <r>
    <n v="101"/>
    <n v="5682455"/>
    <s v="2019-02-09 21:42:55"/>
    <n v="165"/>
    <s v="fbclid=IwAR3h0GkRzRc3TKmO32fYH-W7dFoJbhGFr-hKwQjlrncgwskbbevOfByLGRA"/>
    <s v="Žena"/>
    <x v="0"/>
    <s v="Vysokoškolské vzdělání"/>
    <s v=""/>
    <s v=""/>
    <s v=""/>
    <s v=""/>
    <s v=""/>
    <s v=""/>
    <s v=""/>
    <s v="V žádném z výše uvedených"/>
    <s v="Flegmatik (člověk klidný a pomalý, přemýšlivý a často uzavřený do sebe)"/>
    <s v="Student"/>
    <s v=""/>
    <s v=""/>
    <s v=""/>
    <s v=""/>
    <s v=""/>
    <s v=""/>
    <s v=""/>
    <s v=""/>
    <s v=""/>
    <s v=""/>
    <s v=""/>
    <s v=""/>
    <s v=""/>
    <s v=""/>
    <s v="Na žádné"/>
    <s v="Ne"/>
    <x v="1"/>
    <s v=""/>
    <s v=""/>
    <s v="Statistiku nepoužívám"/>
    <x v="1"/>
    <s v="Spíše ne"/>
    <s v=""/>
    <s v=""/>
    <s v=""/>
    <s v=""/>
    <s v="Nevím"/>
    <s v="Počet vražd měl klesající tendenci"/>
    <s v=""/>
    <s v="Bezrozměrným číslem"/>
    <s v=""/>
    <s v=""/>
    <s v=""/>
    <s v=""/>
    <s v="Směrodatná odchylka"/>
    <s v="1,2,3,4,5"/>
    <s v="10,20,30,40,800"/>
    <s v="5,200,300,400,500"/>
    <s v="1000,2000,3000,3500,3600,4000"/>
    <s v="Mezi roční spotřebou sýra na obyvatele a počtem udělených titulů z matematiky není žádná korelace"/>
    <s v="Občas"/>
    <s v="Televizi"/>
    <s v="Počasí"/>
  </r>
  <r>
    <n v="102"/>
    <n v="5682456"/>
    <s v="2019-02-09 21:43:52"/>
    <n v="270"/>
    <s v=""/>
    <s v="Žena"/>
    <x v="1"/>
    <s v="Střední vzdělání"/>
    <s v=""/>
    <s v=""/>
    <s v="Přírodovědeckém"/>
    <s v=""/>
    <s v=""/>
    <s v=""/>
    <s v=""/>
    <s v=""/>
    <s v="Melancholik (člověk citlivý, introvertní, trudomyslný, zádumčivý)"/>
    <s v="Student"/>
    <s v=""/>
    <s v=""/>
    <s v=""/>
    <s v=""/>
    <s v=""/>
    <s v=""/>
    <s v=""/>
    <s v=""/>
    <s v=""/>
    <s v=""/>
    <s v=""/>
    <s v=""/>
    <s v=""/>
    <s v=""/>
    <s v="Na žádné"/>
    <s v="Občas"/>
    <x v="0"/>
    <s v="Výzkum"/>
    <s v="Tabulkové a grafické přehledy"/>
    <s v=""/>
    <x v="0"/>
    <s v="Spíše ano"/>
    <s v=""/>
    <s v=""/>
    <s v=""/>
    <s v=""/>
    <s v="Nevím"/>
    <s v="Počet vražd měl klesající tendenci"/>
    <s v=""/>
    <s v="Bezrozměrným číslem"/>
    <s v=""/>
    <s v=""/>
    <s v=""/>
    <s v=""/>
    <s v="Směrodatná odchylka"/>
    <s v="1,2,3,4,5"/>
    <s v=""/>
    <s v=""/>
    <s v=""/>
    <s v="Mezi roční spotřebou sýra na obyvatele a počtem udělených titulů z matematiky existuje silná korelace"/>
    <s v="Ano"/>
    <s v="Na internetu"/>
    <s v="Kultuře"/>
  </r>
  <r>
    <n v="103"/>
    <n v="5682474"/>
    <s v="2019-02-09 21:53:18"/>
    <n v="279"/>
    <s v=""/>
    <s v="Žena"/>
    <x v="0"/>
    <s v="Vysokoškolské vzdělání"/>
    <s v=""/>
    <s v="Ekonomie, politologie, právo, psychologie, sociologie"/>
    <s v=""/>
    <s v=""/>
    <s v=""/>
    <s v=""/>
    <s v=""/>
    <s v=""/>
    <s v="Cholerik (člověk vznětlivý a výbušný)"/>
    <s v="Student"/>
    <s v="Podnikatel/zaměstnanec"/>
    <s v=""/>
    <s v=""/>
    <s v=""/>
    <s v=""/>
    <s v=""/>
    <s v=""/>
    <s v="Úředníci"/>
    <s v=""/>
    <s v=""/>
    <s v=""/>
    <s v=""/>
    <s v=""/>
    <s v=""/>
    <s v=""/>
    <s v="Občas"/>
    <x v="0"/>
    <s v="Výzkum"/>
    <s v=""/>
    <s v=""/>
    <x v="2"/>
    <s v="Ne"/>
    <s v=""/>
    <s v=""/>
    <s v=""/>
    <s v=""/>
    <s v="Nevím"/>
    <s v="Počet vražd měl klesající tendenci"/>
    <s v=""/>
    <s v=""/>
    <s v=""/>
    <s v="V jednotkách zkoumaného jevu umocněných na druhou"/>
    <s v=""/>
    <s v=""/>
    <s v="Směrodatná odchylka"/>
    <s v=""/>
    <s v=""/>
    <s v=""/>
    <s v="1000,2000,3000,3500,3600,4000"/>
    <s v="Mezi roční spotřebou sýra na obyvatele a počtem udělených titulů z matematiky existuje slabá korelace"/>
    <s v="Občas"/>
    <s v="Na internetu"/>
    <s v="Kultuře"/>
  </r>
  <r>
    <n v="104"/>
    <n v="5682513"/>
    <s v="2019-02-09 22:40:51"/>
    <n v="245"/>
    <s v=""/>
    <s v="Žena"/>
    <x v="0"/>
    <s v="Vysokoškolské vzdělání"/>
    <s v=""/>
    <s v="Ekonomie, politologie, právo, psychologie, sociologie"/>
    <s v=""/>
    <s v=""/>
    <s v=""/>
    <s v=""/>
    <s v=""/>
    <s v=""/>
    <s v="Sangvinik (člověk energický, optimistický, emočně stabilní)"/>
    <s v=""/>
    <s v="Podnikatel/zaměstnanec"/>
    <s v=""/>
    <s v=""/>
    <s v=""/>
    <s v=""/>
    <s v=""/>
    <s v=""/>
    <s v="Úředníci"/>
    <s v="Pracovníci ve službách a prodeji"/>
    <s v=""/>
    <s v=""/>
    <s v=""/>
    <s v=""/>
    <s v=""/>
    <s v=""/>
    <s v="Občas"/>
    <x v="0"/>
    <s v=""/>
    <s v="Tabulkové a grafické přehledy"/>
    <s v=""/>
    <x v="3"/>
    <s v="Ne"/>
    <s v=""/>
    <s v=""/>
    <s v=""/>
    <s v=""/>
    <s v="Nevím"/>
    <s v="Počet vražd měl rostoucí tendenci"/>
    <s v=""/>
    <s v=""/>
    <s v="V jednotkách zkoumaného jevu"/>
    <s v=""/>
    <s v=""/>
    <s v=""/>
    <s v="Směrodatná odchylka"/>
    <s v=""/>
    <s v="10,20,30,40,800"/>
    <s v=""/>
    <s v=""/>
    <s v="Mezi roční spotřebou sýra na obyvatele a počtem udělených titulů z matematiky existuje slabá korelace"/>
    <s v="Ne"/>
    <s v="Televizi"/>
    <s v="Politice"/>
  </r>
  <r>
    <n v="105"/>
    <n v="5682576"/>
    <s v="2019-02-10 02:21:11"/>
    <n v="382"/>
    <s v=""/>
    <s v="Žena"/>
    <x v="1"/>
    <s v="Střední vzdělání"/>
    <s v=""/>
    <s v="Ekonomie, politologie, právo, psychologie, sociologie"/>
    <s v=""/>
    <s v=""/>
    <s v=""/>
    <s v=""/>
    <s v=""/>
    <s v=""/>
    <s v="Cholerik (člověk vznětlivý a výbušný)"/>
    <s v="Student"/>
    <s v=""/>
    <s v=""/>
    <s v=""/>
    <s v=""/>
    <s v=""/>
    <s v=""/>
    <s v="Techničtí a odborní pracovníci"/>
    <s v=""/>
    <s v=""/>
    <s v=""/>
    <s v=""/>
    <s v=""/>
    <s v=""/>
    <s v=""/>
    <s v=""/>
    <s v="Ano"/>
    <x v="2"/>
    <s v="Výzkum"/>
    <s v=""/>
    <s v=""/>
    <x v="0"/>
    <s v="Spíše ano"/>
    <s v=""/>
    <s v="Funkční závislost mezi více než dvěma jevy"/>
    <s v=""/>
    <s v=""/>
    <s v=""/>
    <s v="Počet vražd měl klesající tendenci"/>
    <s v=""/>
    <s v=""/>
    <s v=""/>
    <s v="V jednotkách zkoumaného jevu umocněných na druhou"/>
    <s v="Šikmost"/>
    <s v="Špičatost"/>
    <s v=""/>
    <s v="1,2,3,4,5"/>
    <s v=""/>
    <s v=""/>
    <s v=""/>
    <s v="Mezi roční spotřebou sýra na obyvatele a počtem udělených titulů z matematiky není žádná korelace"/>
    <s v="Ano"/>
    <s v="Televizi"/>
    <s v="Počasí"/>
  </r>
  <r>
    <n v="106"/>
    <n v="5682590"/>
    <s v="2019-02-10 07:12:34"/>
    <n v="332"/>
    <s v=""/>
    <s v="Žena"/>
    <x v="1"/>
    <s v="Vysokoškolské vzdělání"/>
    <s v=""/>
    <s v=""/>
    <s v=""/>
    <s v=""/>
    <s v=""/>
    <s v=""/>
    <s v=""/>
    <s v="V žádném z výše uvedených"/>
    <s v="Sangvinik (člověk energický, optimistický, emočně stabilní)"/>
    <s v="Student"/>
    <s v=""/>
    <s v=""/>
    <s v=""/>
    <s v=""/>
    <s v=""/>
    <s v=""/>
    <s v=""/>
    <s v=""/>
    <s v=""/>
    <s v=""/>
    <s v=""/>
    <s v=""/>
    <s v=""/>
    <s v=""/>
    <s v="Na žádné"/>
    <s v="Občas"/>
    <x v="1"/>
    <s v=""/>
    <s v=""/>
    <s v="Statistiku nepoužívám"/>
    <x v="0"/>
    <s v="Spíše ne"/>
    <s v=""/>
    <s v=""/>
    <s v=""/>
    <s v="Významnost závislosti"/>
    <s v="Nevím"/>
    <s v="Počet vražd měl klesající tendenci"/>
    <s v=""/>
    <s v="Bezrozměrným číslem"/>
    <s v=""/>
    <s v=""/>
    <s v=""/>
    <s v=""/>
    <s v="Směrodatná odchylka"/>
    <s v="1,2,3,4,5"/>
    <s v="10,20,30,40,800"/>
    <s v="5,200,300,400,500"/>
    <s v="1000,2000,3000,3500,3600,4000"/>
    <s v="Mezi roční spotřebou sýra na obyvatele a počtem udělených titulů z matematiky je zdánlivá korelace"/>
    <s v="Ano"/>
    <s v="Na internetu"/>
    <s v="Politice"/>
  </r>
  <r>
    <n v="107"/>
    <n v="5682661"/>
    <s v="2019-02-10 10:11:56"/>
    <n v="281"/>
    <s v="fbclid=IwAR1R-uv5TnGZ05Qoe-9H3zNW5cIOcL5BwVhzxNvtOD3u5KPxJUutk_1I7jo"/>
    <s v="Žena"/>
    <x v="1"/>
    <s v="Vysokoškolské vzdělání"/>
    <s v="Filozofie, historie, teologie, tělovýchova, uměnovědy"/>
    <s v="Ekonomie, politologie, právo, psychologie, sociologie"/>
    <s v=""/>
    <s v=""/>
    <s v=""/>
    <s v=""/>
    <s v=""/>
    <s v=""/>
    <s v="Cholerik (člověk vznětlivý a výbušný)"/>
    <s v="Student"/>
    <s v=""/>
    <s v=""/>
    <s v=""/>
    <s v=""/>
    <s v=""/>
    <s v=""/>
    <s v=""/>
    <s v=""/>
    <s v=""/>
    <s v=""/>
    <s v=""/>
    <s v=""/>
    <s v=""/>
    <s v=""/>
    <s v="Na žádné"/>
    <s v="Ne"/>
    <x v="1"/>
    <s v=""/>
    <s v=""/>
    <s v="Statistiku nepoužívám"/>
    <x v="1"/>
    <s v="Nedovedu posoudit"/>
    <s v=""/>
    <s v=""/>
    <s v=""/>
    <s v=""/>
    <s v="Nevím"/>
    <s v="Počet vražd měl rostoucí tendenci"/>
    <s v=""/>
    <s v=""/>
    <s v="V jednotkách zkoumaného jevu"/>
    <s v=""/>
    <s v="Šikmost"/>
    <s v=""/>
    <s v=""/>
    <s v="1,2,3,4,5"/>
    <s v=""/>
    <s v=""/>
    <s v="1000,2000,3000,3500,3600,4000"/>
    <s v="Mezi roční spotřebou sýra na obyvatele a počtem udělených titulů z matematiky existuje slabá korelace"/>
    <s v="Ano"/>
    <s v="Na internetu"/>
    <s v="Kultuře"/>
  </r>
  <r>
    <n v="108"/>
    <n v="5682687"/>
    <s v="2019-02-10 10:56:22"/>
    <n v="185"/>
    <s v=""/>
    <s v="Žena"/>
    <x v="1"/>
    <s v="Vysokoškolské vzdělání"/>
    <s v=""/>
    <s v="Ekonomie, politologie, právo, psychologie, sociologie"/>
    <s v=""/>
    <s v=""/>
    <s v=""/>
    <s v=""/>
    <s v=""/>
    <s v=""/>
    <s v="Sangvinik (člověk energický, optimistický, emočně stabilní)"/>
    <s v="Student"/>
    <s v=""/>
    <s v=""/>
    <s v=""/>
    <s v=""/>
    <s v=""/>
    <s v=""/>
    <s v=""/>
    <s v=""/>
    <s v="Pracovníci ve službách a prodeji"/>
    <s v=""/>
    <s v=""/>
    <s v=""/>
    <s v=""/>
    <s v=""/>
    <s v=""/>
    <s v="Ne"/>
    <x v="0"/>
    <s v="Výzkum"/>
    <s v=""/>
    <s v=""/>
    <x v="0"/>
    <s v="Ne"/>
    <s v=""/>
    <s v=""/>
    <s v="Sílu závislosti mezi více než dvěma jevy"/>
    <s v=""/>
    <s v=""/>
    <s v="Počet vražd měl klesající tendenci"/>
    <s v=""/>
    <s v=""/>
    <s v="V jednotkách zkoumaného jevu"/>
    <s v=""/>
    <s v="Šikmost"/>
    <s v=""/>
    <s v=""/>
    <s v=""/>
    <s v=""/>
    <s v="5,200,300,400,500"/>
    <s v=""/>
    <s v="Mezi roční spotřebou sýra na obyvatele a počtem udělených titulů z matematiky je zdánlivá korelace"/>
    <s v="Ano"/>
    <s v="Televizi"/>
    <s v="Politice"/>
  </r>
  <r>
    <n v="109"/>
    <n v="5682727"/>
    <s v="2019-02-10 11:48:41"/>
    <n v="276"/>
    <s v="fbclid=IwAR1yH59GrRvM83KsuxzNHFWtPSKy_MmEdhU6AKgXqJWp3Zsxgyaw4Px8A20"/>
    <s v="Žena"/>
    <x v="1"/>
    <s v="Vysokoškolské vzdělání"/>
    <s v=""/>
    <s v="Ekonomie, politologie, právo, psychologie, sociologie"/>
    <s v=""/>
    <s v=""/>
    <s v=""/>
    <s v=""/>
    <s v=""/>
    <s v=""/>
    <s v="Flegmatik (člověk klidný a pomalý, přemýšlivý a často uzavřený do sebe)"/>
    <s v="Student"/>
    <s v=""/>
    <s v=""/>
    <s v=""/>
    <s v=""/>
    <s v=""/>
    <s v=""/>
    <s v=""/>
    <s v=""/>
    <s v=""/>
    <s v=""/>
    <s v=""/>
    <s v=""/>
    <s v="Pomocní a nekvalifikovaní pracovníci"/>
    <s v=""/>
    <s v=""/>
    <s v="Ne"/>
    <x v="0"/>
    <s v=""/>
    <s v="Tabulkové a grafické přehledy"/>
    <s v=""/>
    <x v="0"/>
    <s v="Spíše ne"/>
    <s v=""/>
    <s v=""/>
    <s v=""/>
    <s v="Významnost závislosti"/>
    <s v=""/>
    <s v="Počet vražd měl klesající tendenci"/>
    <s v=""/>
    <s v=""/>
    <s v="V jednotkách zkoumaného jevu"/>
    <s v=""/>
    <s v="Šikmost"/>
    <s v=""/>
    <s v=""/>
    <s v="1,2,3,4,5"/>
    <s v=""/>
    <s v=""/>
    <s v="1000,2000,3000,3500,3600,4000"/>
    <s v="Mezi roční spotřebou sýra na obyvatele a počtem udělených titulů z matematiky je zdánlivá korelace"/>
    <s v="Občas"/>
    <s v="Na internetu"/>
    <s v="Politice"/>
  </r>
  <r>
    <n v="110"/>
    <n v="5682807"/>
    <s v="2019-02-10 14:22:09"/>
    <n v="131"/>
    <s v=""/>
    <s v="Žena"/>
    <x v="1"/>
    <s v="Vysokoškolské vzdělání"/>
    <s v=""/>
    <s v=""/>
    <s v=""/>
    <s v=""/>
    <s v=""/>
    <s v=""/>
    <s v=""/>
    <s v="V žádném z výše uvedených"/>
    <s v="Cholerik (člověk vznětlivý a výbušný)"/>
    <s v="Student"/>
    <s v=""/>
    <s v=""/>
    <s v=""/>
    <s v=""/>
    <s v=""/>
    <s v=""/>
    <s v=""/>
    <s v=""/>
    <s v=""/>
    <s v=""/>
    <s v=""/>
    <s v=""/>
    <s v=""/>
    <s v=""/>
    <s v="Na žádné"/>
    <s v="Občas"/>
    <x v="0"/>
    <s v="Výzkum"/>
    <s v=""/>
    <s v=""/>
    <x v="2"/>
    <s v="Ne"/>
    <s v=""/>
    <s v=""/>
    <s v=""/>
    <s v=""/>
    <s v="Nevím"/>
    <s v="Počet vražd měl konstantní tendenci"/>
    <s v="V procentech"/>
    <s v=""/>
    <s v=""/>
    <s v=""/>
    <s v=""/>
    <s v=""/>
    <s v="Směrodatná odchylka"/>
    <s v="1,2,3,4,5"/>
    <s v=""/>
    <s v=""/>
    <s v=""/>
    <s v="Mezi roční spotřebou sýra na obyvatele a počtem udělených titulů z matematiky není žádná korelace"/>
    <s v="Občas"/>
    <s v="Na internetu"/>
    <s v="Z jiného oboru"/>
  </r>
  <r>
    <n v="111"/>
    <n v="5682837"/>
    <s v="2019-02-10 15:08:46"/>
    <n v="253"/>
    <s v=""/>
    <s v="Muž"/>
    <x v="2"/>
    <s v="Vysokoškolské vzdělání"/>
    <s v=""/>
    <s v="Ekonomie, politologie, právo, psychologie, sociologie"/>
    <s v=""/>
    <s v=""/>
    <s v=""/>
    <s v=""/>
    <s v=""/>
    <s v=""/>
    <s v="Cholerik (člověk vznětlivý a výbušný)"/>
    <s v=""/>
    <s v="Podnikatel/zaměstnanec"/>
    <s v=""/>
    <s v=""/>
    <s v=""/>
    <s v="Zákonodárci a řídící pracovníci"/>
    <s v=""/>
    <s v=""/>
    <s v=""/>
    <s v=""/>
    <s v=""/>
    <s v=""/>
    <s v=""/>
    <s v=""/>
    <s v=""/>
    <s v=""/>
    <s v="Občas"/>
    <x v="0"/>
    <s v=""/>
    <s v="Tabulkové a grafické přehledy"/>
    <s v=""/>
    <x v="2"/>
    <s v="Ano"/>
    <s v=""/>
    <s v="Funkční závislost mezi více než dvěma jevy"/>
    <s v=""/>
    <s v=""/>
    <s v=""/>
    <s v="Počet vražd měl rostoucí tendenci"/>
    <s v=""/>
    <s v=""/>
    <s v="V jednotkách zkoumaného jevu"/>
    <s v=""/>
    <s v=""/>
    <s v=""/>
    <s v="Směrodatná odchylka"/>
    <s v=""/>
    <s v="10,20,30,40,800"/>
    <s v=""/>
    <s v=""/>
    <s v="Mezi roční spotřebou sýra na obyvatele a počtem udělených titulů z matematiky existuje silná korelace"/>
    <s v="Ano"/>
    <s v="Televizi"/>
    <s v="Sportu"/>
  </r>
  <r>
    <n v="112"/>
    <n v="5682849"/>
    <s v="2019-02-10 15:17:36"/>
    <n v="146"/>
    <s v=""/>
    <s v="Muž"/>
    <x v="0"/>
    <s v="Vysokoškolské vzdělání"/>
    <s v=""/>
    <s v=""/>
    <s v=""/>
    <s v=""/>
    <s v=""/>
    <s v=""/>
    <s v=""/>
    <s v="V žádném z výše uvedených"/>
    <s v="Cholerik (člověk vznětlivý a výbušný)"/>
    <s v="Student"/>
    <s v=""/>
    <s v=""/>
    <s v=""/>
    <s v=""/>
    <s v=""/>
    <s v=""/>
    <s v=""/>
    <s v=""/>
    <s v=""/>
    <s v=""/>
    <s v=""/>
    <s v=""/>
    <s v=""/>
    <s v=""/>
    <s v="Na žádné"/>
    <s v="Občas"/>
    <x v="0"/>
    <s v="Výzkum"/>
    <s v="Tabulkové a grafické přehledy"/>
    <s v=""/>
    <x v="0"/>
    <s v="Ne"/>
    <s v=""/>
    <s v=""/>
    <s v=""/>
    <s v=""/>
    <s v="Nevím"/>
    <s v="Počet vražd měl rostoucí tendenci"/>
    <s v=""/>
    <s v=""/>
    <s v=""/>
    <s v="V jednotkách zkoumaného jevu umocněných na druhou"/>
    <s v=""/>
    <s v=""/>
    <s v="Směrodatná odchylka"/>
    <s v="1,2,3,4,5"/>
    <s v=""/>
    <s v=""/>
    <s v="1000,2000,3000,3500,3600,4000"/>
    <s v="Mezi roční spotřebou sýra na obyvatele a počtem udělených titulů z matematiky je zdánlivá korelace"/>
    <s v="Ano"/>
    <s v="Televizi"/>
    <s v="Sportu"/>
  </r>
  <r>
    <n v="113"/>
    <n v="5682914"/>
    <s v="2019-02-10 16:09:01"/>
    <n v="419"/>
    <s v=""/>
    <s v="Žena"/>
    <x v="0"/>
    <s v="Vysokoškolské vzdělání"/>
    <s v=""/>
    <s v="Ekonomie, politologie, právo, psychologie, sociologie"/>
    <s v=""/>
    <s v=""/>
    <s v=""/>
    <s v=""/>
    <s v=""/>
    <s v=""/>
    <s v="Melancholik (člověk citlivý, introvertní, trudomyslný, zádumčivý)"/>
    <s v=""/>
    <s v=""/>
    <s v=""/>
    <s v="Nezaměstnaný"/>
    <s v=""/>
    <s v=""/>
    <s v=""/>
    <s v=""/>
    <s v=""/>
    <s v=""/>
    <s v=""/>
    <s v=""/>
    <s v=""/>
    <s v=""/>
    <s v=""/>
    <s v="Na žádné"/>
    <s v="Občas"/>
    <x v="1"/>
    <s v=""/>
    <s v=""/>
    <s v="Statistiku nepoužívám"/>
    <x v="1"/>
    <s v="Spíše ano"/>
    <s v="Funkční závislost mezi dvěma jevy"/>
    <s v=""/>
    <s v=""/>
    <s v=""/>
    <s v=""/>
    <s v="Počet vražd měl klesající tendenci"/>
    <s v="V procentech"/>
    <s v=""/>
    <s v=""/>
    <s v=""/>
    <s v=""/>
    <s v=""/>
    <s v="Směrodatná odchylka"/>
    <s v="1,2,3,4,5"/>
    <s v=""/>
    <s v=""/>
    <s v="1000,2000,3000,3500,3600,4000"/>
    <s v="Mezi roční spotřebou sýra na obyvatele a počtem udělených titulů z matematiky je zdánlivá korelace"/>
    <s v="Občas"/>
    <s v="Televizi"/>
    <s v="Z jiného oboru"/>
  </r>
  <r>
    <n v="114"/>
    <n v="5682971"/>
    <s v="2019-02-10 17:02:02"/>
    <n v="358"/>
    <s v="fbclid=IwAR28NG2PkAjZ-v6gNQB_IDnxqkSgr5jo1ForuGYHHIQBuO5hiv9tw6jPxhc"/>
    <s v="Žena"/>
    <x v="0"/>
    <s v="Vysokoškolské vzdělání"/>
    <s v=""/>
    <s v="Ekonomie, politologie, právo, psychologie, sociologie"/>
    <s v=""/>
    <s v=""/>
    <s v=""/>
    <s v=""/>
    <s v=""/>
    <s v=""/>
    <s v="Sangvinik (člověk energický, optimistický, emočně stabilní)"/>
    <s v=""/>
    <s v="Podnikatel/zaměstnanec"/>
    <s v=""/>
    <s v=""/>
    <s v=""/>
    <s v=""/>
    <s v="Specialisté, vědečtí a odborní duševní pracovníci"/>
    <s v=""/>
    <s v=""/>
    <s v=""/>
    <s v=""/>
    <s v=""/>
    <s v=""/>
    <s v=""/>
    <s v=""/>
    <s v=""/>
    <s v="Občas"/>
    <x v="0"/>
    <s v=""/>
    <s v="Tabulkové a grafické přehledy"/>
    <s v=""/>
    <x v="3"/>
    <s v="Nedovedu posoudit"/>
    <s v="Funkční závislost mezi dvěma jevy"/>
    <s v=""/>
    <s v=""/>
    <s v=""/>
    <s v="Nevím"/>
    <s v="Počet vražd měl rostoucí tendenci"/>
    <s v=""/>
    <s v=""/>
    <s v=""/>
    <s v="V jednotkách zkoumaného jevu umocněných na druhou"/>
    <s v="Šikmost"/>
    <s v="Špičatost"/>
    <s v=""/>
    <s v="1,2,3,4,5"/>
    <s v=""/>
    <s v=""/>
    <s v="1000,2000,3000,3500,3600,4000"/>
    <s v="Mezi roční spotřebou sýra na obyvatele a počtem udělených titulů z matematiky je zdánlivá korelace"/>
    <s v="Občas"/>
    <s v="Na internetu"/>
    <s v="Počasí"/>
  </r>
  <r>
    <n v="115"/>
    <n v="5682982"/>
    <s v="2019-02-10 17:12:44"/>
    <n v="297"/>
    <s v=""/>
    <s v="Žena"/>
    <x v="0"/>
    <s v="Vysokoškolské vzdělání"/>
    <s v=""/>
    <s v="Ekonomie, politologie, právo, psychologie, sociologie"/>
    <s v=""/>
    <s v=""/>
    <s v=""/>
    <s v=""/>
    <s v=""/>
    <s v=""/>
    <s v="Cholerik (člověk vznětlivý a výbušný)"/>
    <s v="Student"/>
    <s v=""/>
    <s v=""/>
    <s v=""/>
    <s v=""/>
    <s v=""/>
    <s v=""/>
    <s v=""/>
    <s v=""/>
    <s v=""/>
    <s v=""/>
    <s v=""/>
    <s v=""/>
    <s v=""/>
    <s v=""/>
    <s v="Na žádné"/>
    <s v="Ne"/>
    <x v="0"/>
    <s v="Výzkum"/>
    <s v="Tabulkové a grafické přehledy"/>
    <s v=""/>
    <x v="0"/>
    <s v="Spíše ne"/>
    <s v=""/>
    <s v=""/>
    <s v=""/>
    <s v=""/>
    <s v="Nevím"/>
    <s v="Počet vražd měl klesající tendenci"/>
    <s v=""/>
    <s v=""/>
    <s v=""/>
    <s v="V jednotkách zkoumaného jevu umocněných na druhou"/>
    <s v="Šikmost"/>
    <s v="Špičatost"/>
    <s v=""/>
    <s v="1,2,3,4,5"/>
    <s v=""/>
    <s v=""/>
    <s v="1000,2000,3000,3500,3600,4000"/>
    <s v="Mezi roční spotřebou sýra na obyvatele a počtem udělených titulů z matematiky existuje slabá korelace"/>
    <s v="Občas"/>
    <s v="Na internetu"/>
    <s v="Kultuře"/>
  </r>
  <r>
    <n v="116"/>
    <n v="5683008"/>
    <s v="2019-02-10 17:36:32"/>
    <n v="304"/>
    <s v="fbclid=IwAR0AI2notiARjop4B4dA914pzOxTTSLID73FgaC6lCqICvcEBdRqXmb4p6g"/>
    <s v="Žena"/>
    <x v="1"/>
    <s v="Střední vzdělání"/>
    <s v=""/>
    <s v="Ekonomie, politologie, právo, psychologie, sociologie"/>
    <s v="Přírodovědeckém"/>
    <s v="Technickém"/>
    <s v=""/>
    <s v=""/>
    <s v=""/>
    <s v=""/>
    <s v="Melancholik (člověk citlivý, introvertní, trudomyslný, zádumčivý)"/>
    <s v="Student"/>
    <s v=""/>
    <s v=""/>
    <s v=""/>
    <s v=""/>
    <s v=""/>
    <s v=""/>
    <s v=""/>
    <s v=""/>
    <s v=""/>
    <s v=""/>
    <s v=""/>
    <s v=""/>
    <s v=""/>
    <s v=""/>
    <s v="Na žádné"/>
    <s v="Ano"/>
    <x v="2"/>
    <s v="Výzkum"/>
    <s v="Tabulkové a grafické přehledy"/>
    <s v=""/>
    <x v="0"/>
    <s v="Spíše ne"/>
    <s v="Funkční závislost mezi dvěma jevy"/>
    <s v="Funkční závislost mezi více než dvěma jevy"/>
    <s v="Sílu závislosti mezi více než dvěma jevy"/>
    <s v="Významnost závislosti"/>
    <s v=""/>
    <s v="Počet vražd měl rostoucí tendenci"/>
    <s v=""/>
    <s v=""/>
    <s v="V jednotkách zkoumaného jevu"/>
    <s v=""/>
    <s v=""/>
    <s v=""/>
    <s v="Směrodatná odchylka"/>
    <s v="1,2,3,4,5"/>
    <s v="10,20,30,40,800"/>
    <s v=""/>
    <s v="1000,2000,3000,3500,3600,4000"/>
    <s v="Mezi roční spotřebou sýra na obyvatele a počtem udělených titulů z matematiky je zdánlivá korelace"/>
    <s v="Občas"/>
    <s v="Na internetu"/>
    <s v="Politice"/>
  </r>
  <r>
    <n v="117"/>
    <n v="5683032"/>
    <s v="2019-02-10 17:52:28"/>
    <n v="96"/>
    <s v=""/>
    <s v="Žena"/>
    <x v="0"/>
    <s v="Vysokoškolské vzdělání"/>
    <s v="Filozofie, historie, teologie, tělovýchova, uměnovědy"/>
    <s v=""/>
    <s v=""/>
    <s v=""/>
    <s v=""/>
    <s v=""/>
    <s v=""/>
    <s v=""/>
    <s v="Melancholik (člověk citlivý, introvertní, trudomyslný, zádumčivý)"/>
    <s v=""/>
    <s v="Podnikatel/zaměstnanec"/>
    <s v=""/>
    <s v=""/>
    <s v=""/>
    <s v=""/>
    <s v="Specialisté, vědečtí a odborní duševní pracovníci"/>
    <s v=""/>
    <s v=""/>
    <s v=""/>
    <s v=""/>
    <s v=""/>
    <s v=""/>
    <s v=""/>
    <s v=""/>
    <s v=""/>
    <s v="Občas"/>
    <x v="2"/>
    <s v="Výzkum"/>
    <s v="Tabulkové a grafické přehledy"/>
    <s v=""/>
    <x v="3"/>
    <s v="Nedovedu posoudit"/>
    <s v=""/>
    <s v=""/>
    <s v=""/>
    <s v=""/>
    <s v="Nevím"/>
    <s v="Počet vražd měl rostoucí tendenci"/>
    <s v=""/>
    <s v=""/>
    <s v="V jednotkách zkoumaného jevu"/>
    <s v=""/>
    <s v=""/>
    <s v="Špičatost"/>
    <s v=""/>
    <s v=""/>
    <s v="10,20,30,40,800"/>
    <s v=""/>
    <s v=""/>
    <s v="Mezi roční spotřebou sýra na obyvatele a počtem udělených titulů z matematiky existuje silná korelace"/>
    <s v="Ano"/>
    <s v="Na internetu"/>
    <s v="Kultuře"/>
  </r>
  <r>
    <n v="118"/>
    <n v="5683059"/>
    <s v="2019-02-10 18:16:00"/>
    <n v="241"/>
    <s v=""/>
    <s v="Muž"/>
    <x v="1"/>
    <s v="Vysokoškolské vzdělání"/>
    <s v=""/>
    <s v=""/>
    <s v=""/>
    <s v=""/>
    <s v=""/>
    <s v=""/>
    <s v=""/>
    <s v="V žádném z výše uvedených"/>
    <s v="Sangvinik (člověk energický, optimistický, emočně stabilní)"/>
    <s v="Student"/>
    <s v=""/>
    <s v=""/>
    <s v=""/>
    <s v=""/>
    <s v=""/>
    <s v=""/>
    <s v=""/>
    <s v=""/>
    <s v=""/>
    <s v=""/>
    <s v=""/>
    <s v=""/>
    <s v=""/>
    <s v=""/>
    <s v="Na žádné"/>
    <s v="Ano"/>
    <x v="2"/>
    <s v="Výzkum"/>
    <s v="Tabulkové a grafické přehledy"/>
    <s v=""/>
    <x v="0"/>
    <s v="Spíše ne"/>
    <s v=""/>
    <s v=""/>
    <s v=""/>
    <s v=""/>
    <s v="Nevím"/>
    <s v="Počet vražd měl klesající tendenci"/>
    <s v=""/>
    <s v="Bezrozměrným číslem"/>
    <s v=""/>
    <s v=""/>
    <s v=""/>
    <s v=""/>
    <s v="Směrodatná odchylka"/>
    <s v="1,2,3,4,5"/>
    <s v=""/>
    <s v=""/>
    <s v=""/>
    <s v="Mezi roční spotřebou sýra na obyvatele a počtem udělených titulů z matematiky je zdánlivá korelace"/>
    <s v="Občas"/>
    <s v="Na internetu"/>
    <s v="Počasí"/>
  </r>
  <r>
    <n v="119"/>
    <n v="5683117"/>
    <s v="2019-02-10 19:02:54"/>
    <n v="176"/>
    <s v=""/>
    <s v="Žena"/>
    <x v="2"/>
    <s v="Vysokoškolské vzdělání"/>
    <s v=""/>
    <s v=""/>
    <s v="Přírodovědeckém"/>
    <s v=""/>
    <s v=""/>
    <s v=""/>
    <s v=""/>
    <s v=""/>
    <s v="Sangvinik (člověk energický, optimistický, emočně stabilní)"/>
    <s v=""/>
    <s v="Podnikatel/zaměstnanec"/>
    <s v=""/>
    <s v=""/>
    <s v=""/>
    <s v=""/>
    <s v=""/>
    <s v=""/>
    <s v=""/>
    <s v="Pracovníci ve službách a prodeji"/>
    <s v=""/>
    <s v=""/>
    <s v=""/>
    <s v=""/>
    <s v=""/>
    <s v=""/>
    <s v="Občas"/>
    <x v="1"/>
    <s v=""/>
    <s v=""/>
    <s v="Statistiku nepoužívám"/>
    <x v="1"/>
    <s v="Spíše ano"/>
    <s v="Funkční závislost mezi dvěma jevy"/>
    <s v=""/>
    <s v=""/>
    <s v=""/>
    <s v=""/>
    <s v="Počet vražd měl klesající tendenci"/>
    <s v=""/>
    <s v="Bezrozměrným číslem"/>
    <s v=""/>
    <s v=""/>
    <s v=""/>
    <s v="Špičatost"/>
    <s v=""/>
    <s v="1,2,3,4,5"/>
    <s v=""/>
    <s v=""/>
    <s v="1000,2000,3000,3500,3600,4000"/>
    <s v="Mezi roční spotřebou sýra na obyvatele a počtem udělených titulů z matematiky je zdánlivá korelace"/>
    <s v="Občas"/>
    <s v="Na internetu"/>
    <s v="Z jiného oboru"/>
  </r>
  <r>
    <n v="120"/>
    <n v="5683511"/>
    <s v="2019-02-10 20:51:35"/>
    <n v="246"/>
    <s v=""/>
    <s v="Žena"/>
    <x v="1"/>
    <s v="Vysokoškolské vzdělání"/>
    <s v=""/>
    <s v=""/>
    <s v="Přírodovědeckém"/>
    <s v=""/>
    <s v=""/>
    <s v=""/>
    <s v=""/>
    <s v=""/>
    <s v="Melancholik (člověk citlivý, introvertní, trudomyslný, zádumčivý)"/>
    <s v="Student"/>
    <s v="Podnikatel/zaměstnanec"/>
    <s v=""/>
    <s v=""/>
    <s v=""/>
    <s v=""/>
    <s v=""/>
    <s v=""/>
    <s v=""/>
    <s v="Pracovníci ve službách a prodeji"/>
    <s v=""/>
    <s v=""/>
    <s v=""/>
    <s v=""/>
    <s v=""/>
    <s v=""/>
    <s v="Ano"/>
    <x v="3"/>
    <s v="Výzkum"/>
    <s v="Tabulkové a grafické přehledy"/>
    <s v=""/>
    <x v="0"/>
    <s v="Ano"/>
    <s v="Funkční závislost mezi dvěma jevy"/>
    <s v=""/>
    <s v="Sílu závislosti mezi více než dvěma jevy"/>
    <s v="Významnost závislosti"/>
    <s v=""/>
    <s v="Počet vražd měl rostoucí tendenci"/>
    <s v=""/>
    <s v=""/>
    <s v=""/>
    <s v="V jednotkách zkoumaného jevu umocněných na druhou"/>
    <s v=""/>
    <s v=""/>
    <s v="Směrodatná odchylka"/>
    <s v="1,2,3,4,5"/>
    <s v=""/>
    <s v=""/>
    <s v="1000,2000,3000,3500,3600,4000"/>
    <s v="Mezi roční spotřebou sýra na obyvatele a počtem udělených titulů z matematiky je zdánlivá korelace"/>
    <s v="Ano"/>
    <s v="Na internetu"/>
    <s v="Politice"/>
  </r>
  <r>
    <n v="121"/>
    <n v="5683589"/>
    <s v="2019-02-10 21:54:59"/>
    <n v="430"/>
    <s v=""/>
    <s v="Muž"/>
    <x v="2"/>
    <s v="Střední vzdělání"/>
    <s v=""/>
    <s v=""/>
    <s v=""/>
    <s v="Technickém"/>
    <s v=""/>
    <s v=""/>
    <s v=""/>
    <s v=""/>
    <s v="Melancholik (člověk citlivý, introvertní, trudomyslný, zádumčivý)"/>
    <s v=""/>
    <s v="Podnikatel/zaměstnanec"/>
    <s v=""/>
    <s v=""/>
    <s v=""/>
    <s v=""/>
    <s v=""/>
    <s v="Techničtí a odborní pracovníci"/>
    <s v=""/>
    <s v=""/>
    <s v=""/>
    <s v=""/>
    <s v=""/>
    <s v=""/>
    <s v=""/>
    <s v=""/>
    <s v="Občas"/>
    <x v="0"/>
    <s v=""/>
    <s v="Tabulkové a grafické přehledy"/>
    <s v=""/>
    <x v="3"/>
    <s v="Nedovedu posoudit"/>
    <s v=""/>
    <s v=""/>
    <s v=""/>
    <s v=""/>
    <s v="Nevím"/>
    <s v="Počet vražd měl klesající tendenci"/>
    <s v="V procentech"/>
    <s v=""/>
    <s v=""/>
    <s v=""/>
    <s v="Šikmost"/>
    <s v="Špičatost"/>
    <s v=""/>
    <s v="1,2,3,4,5"/>
    <s v=""/>
    <s v=""/>
    <s v="1000,2000,3000,3500,3600,4000"/>
    <s v="Mezi roční spotřebou sýra na obyvatele a počtem udělených titulů z matematiky je zdánlivá korelace"/>
    <s v="Občas"/>
    <s v="Na internetu"/>
    <s v="Technologiích"/>
  </r>
  <r>
    <n v="122"/>
    <n v="5683604"/>
    <s v="2019-02-10 22:10:15"/>
    <n v="140"/>
    <s v="ref=promox"/>
    <s v="Žena"/>
    <x v="1"/>
    <s v="Základní vzdělání"/>
    <s v="Filozofie, historie, teologie, tělovýchova, uměnovědy"/>
    <s v="Ekonomie, politologie, právo, psychologie, sociologie"/>
    <s v="Přírodovědeckém"/>
    <s v="Technickém"/>
    <s v=""/>
    <s v="Umění"/>
    <s v=""/>
    <s v=""/>
    <s v="Sangvinik (člověk energický, optimistický, emočně stabilní)"/>
    <s v="Student"/>
    <s v=""/>
    <s v=""/>
    <s v="Nezaměstnaný"/>
    <s v=""/>
    <s v=""/>
    <s v=""/>
    <s v=""/>
    <s v=""/>
    <s v=""/>
    <s v=""/>
    <s v=""/>
    <s v=""/>
    <s v=""/>
    <s v=""/>
    <s v="Na žádné"/>
    <s v="Občas"/>
    <x v="2"/>
    <s v="Výzkum"/>
    <s v="Tabulkové a grafické přehledy"/>
    <s v=""/>
    <x v="0"/>
    <s v="Spíše ne"/>
    <s v=""/>
    <s v="Funkční závislost mezi více než dvěma jevy"/>
    <s v=""/>
    <s v="Významnost závislosti"/>
    <s v=""/>
    <s v="Počet vražd měl konstantní tendenci"/>
    <s v="V procentech"/>
    <s v="Bezrozměrným číslem"/>
    <s v=""/>
    <s v=""/>
    <s v=""/>
    <s v="Špičatost"/>
    <s v=""/>
    <s v="1,2,3,4,5"/>
    <s v=""/>
    <s v=""/>
    <s v=""/>
    <s v="Mezi roční spotřebou sýra na obyvatele a počtem udělených titulů z matematiky je zdánlivá korelace"/>
    <s v="Ano"/>
    <s v="Televizi"/>
    <s v="Politice"/>
  </r>
  <r>
    <n v="123"/>
    <n v="5683687"/>
    <s v="2019-02-11 07:12:26"/>
    <n v="223"/>
    <s v=""/>
    <s v="Muž"/>
    <x v="1"/>
    <s v="Střední vzdělání"/>
    <s v=""/>
    <s v=""/>
    <s v=""/>
    <s v="Technickém"/>
    <s v=""/>
    <s v=""/>
    <s v=""/>
    <s v=""/>
    <s v="Melancholik (člověk citlivý, introvertní, trudomyslný, zádumčivý)"/>
    <s v="Student"/>
    <s v=""/>
    <s v=""/>
    <s v=""/>
    <s v=""/>
    <s v=""/>
    <s v=""/>
    <s v=""/>
    <s v=""/>
    <s v=""/>
    <s v=""/>
    <s v=""/>
    <s v=""/>
    <s v=""/>
    <s v=""/>
    <s v="Na žádné"/>
    <s v="Občas"/>
    <x v="0"/>
    <s v=""/>
    <s v="Tabulkové a grafické přehledy"/>
    <s v=""/>
    <x v="0"/>
    <s v="Nedovedu posoudit"/>
    <s v=""/>
    <s v=""/>
    <s v=""/>
    <s v=""/>
    <s v="Nevím"/>
    <s v="Počet vražd měl rostoucí tendenci"/>
    <s v="V procentech"/>
    <s v=""/>
    <s v=""/>
    <s v=""/>
    <s v=""/>
    <s v=""/>
    <s v="Směrodatná odchylka"/>
    <s v="1,2,3,4,5"/>
    <s v=""/>
    <s v=""/>
    <s v="1000,2000,3000,3500,3600,4000"/>
    <s v="Mezi roční spotřebou sýra na obyvatele a počtem udělených titulů z matematiky je zdánlivá korelace"/>
    <s v="Občas"/>
    <s v="Na internetu"/>
    <s v="Z jiného oboru"/>
  </r>
  <r>
    <n v="124"/>
    <n v="5683951"/>
    <s v="2019-02-11 12:55:09"/>
    <n v="235"/>
    <s v=""/>
    <s v="Muž"/>
    <x v="2"/>
    <s v="Vysokoškolské vzdělání"/>
    <s v=""/>
    <s v=""/>
    <s v="Přírodovědeckém"/>
    <s v="Technickém"/>
    <s v=""/>
    <s v=""/>
    <s v=""/>
    <s v=""/>
    <s v="Sangvinik (člověk energický, optimistický, emočně stabilní)"/>
    <s v=""/>
    <s v="Podnikatel/zaměstnanec"/>
    <s v=""/>
    <s v=""/>
    <s v=""/>
    <s v=""/>
    <s v="Specialisté, vědečtí a odborní duševní pracovníci"/>
    <s v=""/>
    <s v=""/>
    <s v=""/>
    <s v=""/>
    <s v=""/>
    <s v=""/>
    <s v=""/>
    <s v=""/>
    <s v=""/>
    <s v="Ano"/>
    <x v="2"/>
    <s v="Výzkum"/>
    <s v="Tabulkové a grafické přehledy"/>
    <s v=""/>
    <x v="3"/>
    <s v="Spíše ano"/>
    <s v="Funkční závislost mezi dvěma jevy"/>
    <s v=""/>
    <s v=""/>
    <s v=""/>
    <s v=""/>
    <s v="Počet vražd měl rostoucí tendenci"/>
    <s v="V procentech"/>
    <s v="Bezrozměrným číslem"/>
    <s v=""/>
    <s v=""/>
    <s v=""/>
    <s v=""/>
    <s v="Směrodatná odchylka"/>
    <s v="1,2,3,4,5"/>
    <s v=""/>
    <s v=""/>
    <s v="1000,2000,3000,3500,3600,4000"/>
    <s v="Mezi roční spotřebou sýra na obyvatele a počtem udělených titulů z matematiky není žádná korelace"/>
    <s v="Ano"/>
    <s v="Na internetu"/>
    <s v="Technologiích"/>
  </r>
  <r>
    <n v="125"/>
    <n v="5684351"/>
    <s v="2019-02-11 16:10:44"/>
    <n v="246"/>
    <s v="fbclid=IwAR2W3fidSgxDF-FRbcXfkAyGVI4P9Br_yYP-NvfsYlgVnfzCp5SxFC2dDsU"/>
    <s v="Žena"/>
    <x v="2"/>
    <s v="Vysokoškolské vzdělání"/>
    <s v=""/>
    <s v="Ekonomie, politologie, právo, psychologie, sociologie"/>
    <s v=""/>
    <s v=""/>
    <s v=""/>
    <s v=""/>
    <s v=""/>
    <s v=""/>
    <s v="Flegmatik (člověk klidný a pomalý, přemýšlivý a často uzavřený do sebe)"/>
    <s v=""/>
    <s v=""/>
    <s v=""/>
    <s v="Nezaměstnaný"/>
    <s v=""/>
    <s v=""/>
    <s v="Specialisté, vědečtí a odborní duševní pracovníci"/>
    <s v=""/>
    <s v=""/>
    <s v=""/>
    <s v=""/>
    <s v=""/>
    <s v=""/>
    <s v=""/>
    <s v=""/>
    <s v=""/>
    <s v="Občas"/>
    <x v="2"/>
    <s v=""/>
    <s v=""/>
    <s v="Statistiku nepoužívám"/>
    <x v="1"/>
    <s v="Spíše ne"/>
    <s v="Funkční závislost mezi dvěma jevy"/>
    <s v=""/>
    <s v=""/>
    <s v=""/>
    <s v=""/>
    <s v="Počet vražd měl klesající tendenci"/>
    <s v=""/>
    <s v=""/>
    <s v=""/>
    <s v="V jednotkách zkoumaného jevu umocněných na druhou"/>
    <s v=""/>
    <s v=""/>
    <s v="Směrodatná odchylka"/>
    <s v="1,2,3,4,5"/>
    <s v=""/>
    <s v=""/>
    <s v=""/>
    <s v="Mezi roční spotřebou sýra na obyvatele a počtem udělených titulů z matematiky je zdánlivá korelace"/>
    <s v="Ano"/>
    <s v="Na internetu"/>
    <s v="Životním stylu"/>
  </r>
  <r>
    <n v="126"/>
    <n v="5684374"/>
    <s v="2019-02-11 16:21:00"/>
    <n v="257"/>
    <s v="fbclid=IwAR3m3dQ2yvUtH01B4o731nZkZRwkm1Ln1ERgg64s7_HQ1Wp_MdWCjn7i7tE"/>
    <s v="Žena"/>
    <x v="0"/>
    <s v="Střední vzdělání"/>
    <s v=""/>
    <s v=""/>
    <s v=""/>
    <s v=""/>
    <s v=""/>
    <s v=""/>
    <s v=""/>
    <s v="V žádném z výše uvedených"/>
    <s v="Sangvinik (člověk energický, optimistický, emočně stabilní)"/>
    <s v="Student"/>
    <s v=""/>
    <s v=""/>
    <s v=""/>
    <s v=""/>
    <s v=""/>
    <s v=""/>
    <s v=""/>
    <s v=""/>
    <s v="Pracovníci ve službách a prodeji"/>
    <s v=""/>
    <s v=""/>
    <s v=""/>
    <s v=""/>
    <s v=""/>
    <s v=""/>
    <s v="Ne"/>
    <x v="1"/>
    <s v=""/>
    <s v=""/>
    <s v="Statistiku nepoužívám"/>
    <x v="0"/>
    <s v="Nedovedu posoudit"/>
    <s v=""/>
    <s v=""/>
    <s v=""/>
    <s v=""/>
    <s v="Nevím"/>
    <s v="Počet vražd měl rostoucí tendenci"/>
    <s v=""/>
    <s v="Bezrozměrným číslem"/>
    <s v="V jednotkách zkoumaného jevu"/>
    <s v=""/>
    <s v=""/>
    <s v=""/>
    <s v="Směrodatná odchylka"/>
    <s v="1,2,3,4,5"/>
    <s v=""/>
    <s v=""/>
    <s v=""/>
    <s v="Mezi roční spotřebou sýra na obyvatele a počtem udělených titulů z matematiky je zdánlivá korelace"/>
    <s v="Ano"/>
    <s v="Na internetu"/>
    <s v="Kultuře"/>
  </r>
  <r>
    <n v="127"/>
    <n v="5684540"/>
    <s v="2019-02-11 17:32:40"/>
    <n v="942"/>
    <s v=""/>
    <s v="Muž"/>
    <x v="2"/>
    <s v="Vysokoškolské vzdělání"/>
    <s v=""/>
    <s v="Ekonomie, politologie, právo, psychologie, sociologie"/>
    <s v=""/>
    <s v="Technickém"/>
    <s v=""/>
    <s v=""/>
    <s v=""/>
    <s v=""/>
    <s v="Cholerik (člověk vznětlivý a výbušný)"/>
    <s v=""/>
    <s v="Podnikatel/zaměstnanec"/>
    <s v=""/>
    <s v=""/>
    <s v=""/>
    <s v="Zákonodárci a řídící pracovníci"/>
    <s v=""/>
    <s v=""/>
    <s v=""/>
    <s v=""/>
    <s v=""/>
    <s v=""/>
    <s v=""/>
    <s v=""/>
    <s v=""/>
    <s v=""/>
    <s v="Občas"/>
    <x v="0"/>
    <s v=""/>
    <s v="Tabulkové a grafické přehledy"/>
    <s v=""/>
    <x v="3"/>
    <s v="Spíše ano"/>
    <s v="Funkční závislost mezi dvěma jevy"/>
    <s v=""/>
    <s v=""/>
    <s v=""/>
    <s v=""/>
    <s v="Počet vražd měl klesající tendenci"/>
    <s v=""/>
    <s v=""/>
    <s v=""/>
    <s v="V jednotkách zkoumaného jevu umocněných na druhou"/>
    <s v=""/>
    <s v=""/>
    <s v="Směrodatná odchylka"/>
    <s v="1,2,3,4,5"/>
    <s v=""/>
    <s v=""/>
    <s v="1000,2000,3000,3500,3600,4000"/>
    <s v="Mezi roční spotřebou sýra na obyvatele a počtem udělených titulů z matematiky je zdánlivá korelace"/>
    <s v="Ano"/>
    <s v="Na internetu"/>
    <s v="Technologiích"/>
  </r>
  <r>
    <n v="128"/>
    <n v="5684948"/>
    <s v="2019-02-11 20:06:55"/>
    <n v="151"/>
    <s v="fbclid=IwAR1qK8wrn6UZq6yeiqzT-2lstgD1inZbtilSejHxPquPqZhnBWuL73BJ94U"/>
    <s v="Žena"/>
    <x v="1"/>
    <s v="Střední vzdělání"/>
    <s v=""/>
    <s v="Ekonomie, politologie, právo, psychologie, sociologie"/>
    <s v=""/>
    <s v=""/>
    <s v=""/>
    <s v=""/>
    <s v=""/>
    <s v=""/>
    <s v="Melancholik (člověk citlivý, introvertní, trudomyslný, zádumčivý)"/>
    <s v="Student"/>
    <s v=""/>
    <s v=""/>
    <s v=""/>
    <s v=""/>
    <s v=""/>
    <s v=""/>
    <s v=""/>
    <s v=""/>
    <s v=""/>
    <s v=""/>
    <s v=""/>
    <s v=""/>
    <s v=""/>
    <s v=""/>
    <s v="Na žádné"/>
    <s v="Ne"/>
    <x v="0"/>
    <s v="Výzkum"/>
    <s v=""/>
    <s v=""/>
    <x v="0"/>
    <s v="Spíše ne"/>
    <s v=""/>
    <s v=""/>
    <s v=""/>
    <s v="Významnost závislosti"/>
    <s v=""/>
    <s v="Počet vražd měl rostoucí tendenci"/>
    <s v=""/>
    <s v=""/>
    <s v=""/>
    <s v="V jednotkách zkoumaného jevu umocněných na druhou"/>
    <s v=""/>
    <s v="Špičatost"/>
    <s v=""/>
    <s v="1,2,3,4,5"/>
    <s v=""/>
    <s v=""/>
    <s v=""/>
    <s v="Mezi roční spotřebou sýra na obyvatele a počtem udělených titulů z matematiky existuje silná korelace"/>
    <s v="Občas"/>
    <s v="Na internetu"/>
    <s v="Počasí"/>
  </r>
  <r>
    <n v="129"/>
    <n v="5685328"/>
    <s v="2019-02-12 06:05:06"/>
    <n v="99"/>
    <s v=""/>
    <s v="Žena"/>
    <x v="1"/>
    <s v="Střední vzdělání"/>
    <s v=""/>
    <s v="Ekonomie, politologie, právo, psychologie, sociologie"/>
    <s v=""/>
    <s v=""/>
    <s v=""/>
    <s v=""/>
    <s v=""/>
    <s v=""/>
    <s v="Melancholik (člověk citlivý, introvertní, trudomyslný, zádumčivý)"/>
    <s v="Student"/>
    <s v="Podnikatel/zaměstnanec"/>
    <s v=""/>
    <s v=""/>
    <s v=""/>
    <s v=""/>
    <s v=""/>
    <s v=""/>
    <s v=""/>
    <s v="Pracovníci ve službách a prodeji"/>
    <s v=""/>
    <s v=""/>
    <s v=""/>
    <s v=""/>
    <s v=""/>
    <s v=""/>
    <s v="Občas"/>
    <x v="2"/>
    <s v="Výzkum"/>
    <s v=""/>
    <s v=""/>
    <x v="0"/>
    <s v="Spíše ne"/>
    <s v=""/>
    <s v=""/>
    <s v=""/>
    <s v=""/>
    <s v="Nevím"/>
    <s v="Počet vražd měl rostoucí tendenci"/>
    <s v="V procentech"/>
    <s v=""/>
    <s v=""/>
    <s v="V jednotkách zkoumaného jevu umocněných na druhou"/>
    <s v=""/>
    <s v=""/>
    <s v="Směrodatná odchylka"/>
    <s v="1,2,3,4,5"/>
    <s v=""/>
    <s v=""/>
    <s v=""/>
    <s v="Mezi roční spotřebou sýra na obyvatele a počtem udělených titulů z matematiky existuje silná korelace"/>
    <s v="Občas"/>
    <s v="Novinách"/>
    <s v="Z jiného oboru"/>
  </r>
  <r>
    <n v="130"/>
    <n v="5685489"/>
    <s v="2019-02-12 09:35:31"/>
    <n v="226"/>
    <s v=""/>
    <s v="Muž"/>
    <x v="2"/>
    <s v="Vyšší odborné vzdělání"/>
    <s v=""/>
    <s v=""/>
    <s v=""/>
    <s v="Technickém"/>
    <s v=""/>
    <s v=""/>
    <s v=""/>
    <s v=""/>
    <s v="Flegmatik (člověk klidný a pomalý, přemýšlivý a často uzavřený do sebe)"/>
    <s v=""/>
    <s v="Podnikatel/zaměstnanec"/>
    <s v=""/>
    <s v=""/>
    <s v=""/>
    <s v=""/>
    <s v="Specialisté, vědečtí a odborní duševní pracovníci"/>
    <s v="Techničtí a odborní pracovníci"/>
    <s v=""/>
    <s v=""/>
    <s v=""/>
    <s v=""/>
    <s v=""/>
    <s v=""/>
    <s v=""/>
    <s v=""/>
    <s v="Ano"/>
    <x v="2"/>
    <s v="Výzkum"/>
    <s v="Tabulkové a grafické přehledy"/>
    <s v=""/>
    <x v="3"/>
    <s v="Spíše ano"/>
    <s v=""/>
    <s v=""/>
    <s v=""/>
    <s v="Významnost závislosti"/>
    <s v=""/>
    <s v="Počet vražd měl rostoucí tendenci"/>
    <s v="V procentech"/>
    <s v=""/>
    <s v="V jednotkách zkoumaného jevu"/>
    <s v=""/>
    <s v="Šikmost"/>
    <s v="Špičatost"/>
    <s v=""/>
    <s v="1,2,3,4,5"/>
    <s v=""/>
    <s v=""/>
    <s v="1000,2000,3000,3500,3600,4000"/>
    <s v="Mezi roční spotřebou sýra na obyvatele a počtem udělených titulů z matematiky existuje silná korelace"/>
    <s v="Ano"/>
    <s v="Televizi"/>
    <s v="Z jiného oboru"/>
  </r>
  <r>
    <n v="131"/>
    <n v="5685606"/>
    <s v="2019-02-12 10:53:43"/>
    <n v="258"/>
    <s v=""/>
    <s v="Muž"/>
    <x v="2"/>
    <s v="Vysokoškolské vzdělání"/>
    <s v=""/>
    <s v=""/>
    <s v="Přírodovědeckém"/>
    <s v=""/>
    <s v=""/>
    <s v=""/>
    <s v=""/>
    <s v=""/>
    <s v="Cholerik (člověk vznětlivý a výbušný)"/>
    <s v=""/>
    <s v="Podnikatel/zaměstnanec"/>
    <s v=""/>
    <s v=""/>
    <s v=""/>
    <s v=""/>
    <s v="Specialisté, vědečtí a odborní duševní pracovníci"/>
    <s v=""/>
    <s v=""/>
    <s v=""/>
    <s v=""/>
    <s v=""/>
    <s v=""/>
    <s v=""/>
    <s v=""/>
    <s v=""/>
    <s v="Občas"/>
    <x v="0"/>
    <s v=""/>
    <s v="Tabulkové a grafické přehledy"/>
    <s v=""/>
    <x v="3"/>
    <s v="Spíše ano"/>
    <s v="Funkční závislost mezi dvěma jevy"/>
    <s v=""/>
    <s v=""/>
    <s v=""/>
    <s v=""/>
    <s v="Počet vražd měl klesající tendenci"/>
    <s v=""/>
    <s v=""/>
    <s v=""/>
    <s v="V jednotkách zkoumaného jevu umocněných na druhou"/>
    <s v=""/>
    <s v=""/>
    <s v="Směrodatná odchylka"/>
    <s v="1,2,3,4,5"/>
    <s v=""/>
    <s v=""/>
    <s v="1000,2000,3000,3500,3600,4000"/>
    <s v="Mezi roční spotřebou sýra na obyvatele a počtem udělených titulů z matematiky je zdánlivá korelace"/>
    <s v="Ano"/>
    <s v="Na internetu"/>
    <s v="Politice"/>
  </r>
  <r>
    <n v="132"/>
    <n v="5686057"/>
    <s v="2019-02-12 16:31:14"/>
    <n v="222"/>
    <s v="ref=promoverejnyano"/>
    <s v="Muž"/>
    <x v="2"/>
    <s v="Vysokoškolské vzdělání"/>
    <s v=""/>
    <s v="Ekonomie, politologie, právo, psychologie, sociologie"/>
    <s v=""/>
    <s v=""/>
    <s v=""/>
    <s v=""/>
    <s v=""/>
    <s v=""/>
    <s v="Melancholik (člověk citlivý, introvertní, trudomyslný, zádumčivý)"/>
    <s v=""/>
    <s v="Podnikatel/zaměstnanec"/>
    <s v=""/>
    <s v=""/>
    <s v=""/>
    <s v=""/>
    <s v="Specialisté, vědečtí a odborní duševní pracovníci"/>
    <s v=""/>
    <s v=""/>
    <s v=""/>
    <s v=""/>
    <s v=""/>
    <s v=""/>
    <s v=""/>
    <s v=""/>
    <s v=""/>
    <s v="Ano"/>
    <x v="0"/>
    <s v=""/>
    <s v="Tabulkové a grafické přehledy"/>
    <s v=""/>
    <x v="2"/>
    <s v="Spíše ano"/>
    <s v=""/>
    <s v=""/>
    <s v=""/>
    <s v=""/>
    <s v="Nevím"/>
    <s v="Počet vražd měl klesající tendenci"/>
    <s v=""/>
    <s v=""/>
    <s v="V jednotkách zkoumaného jevu"/>
    <s v=""/>
    <s v=""/>
    <s v=""/>
    <s v="Směrodatná odchylka"/>
    <s v="1,2,3,4,5"/>
    <s v=""/>
    <s v=""/>
    <s v="1000,2000,3000,3500,3600,4000"/>
    <s v="Mezi roční spotřebou sýra na obyvatele a počtem udělených titulů z matematiky existuje slabá korelace"/>
    <s v="Ano"/>
    <s v="Na internetu"/>
    <s v="Politice"/>
  </r>
  <r>
    <n v="133"/>
    <n v="5686087"/>
    <s v="2019-02-12 16:54:43"/>
    <n v="336"/>
    <s v=""/>
    <s v="Muž"/>
    <x v="2"/>
    <s v="Vysokoškolské vzdělání"/>
    <s v=""/>
    <s v=""/>
    <s v=""/>
    <s v="Technickém"/>
    <s v=""/>
    <s v=""/>
    <s v=""/>
    <s v=""/>
    <s v="Cholerik (člověk vznětlivý a výbušný)"/>
    <s v=""/>
    <s v=""/>
    <s v=""/>
    <s v=""/>
    <s v="Důchodce"/>
    <s v=""/>
    <s v=""/>
    <s v="Techničtí a odborní pracovníci"/>
    <s v=""/>
    <s v=""/>
    <s v=""/>
    <s v=""/>
    <s v=""/>
    <s v=""/>
    <s v=""/>
    <s v=""/>
    <s v="Občas"/>
    <x v="0"/>
    <s v="Výzkum"/>
    <s v=""/>
    <s v=""/>
    <x v="2"/>
    <s v="Nedovedu posoudit"/>
    <s v="Funkční závislost mezi dvěma jevy"/>
    <s v=""/>
    <s v=""/>
    <s v=""/>
    <s v=""/>
    <s v="Počet vražd měl klesající tendenci"/>
    <s v="V procentech"/>
    <s v="Bezrozměrným číslem"/>
    <s v=""/>
    <s v=""/>
    <s v="Šikmost"/>
    <s v="Špičatost"/>
    <s v=""/>
    <s v="1,2,3,4,5"/>
    <s v=""/>
    <s v=""/>
    <s v="1000,2000,3000,3500,3600,4000"/>
    <s v="Mezi roční spotřebou sýra na obyvatele a počtem udělených titulů z matematiky je zdánlivá korelace"/>
    <s v="Ne"/>
    <s v="Na internetu"/>
    <s v="Kultuře"/>
  </r>
  <r>
    <n v="134"/>
    <n v="5686134"/>
    <s v="2019-02-12 17:41:10"/>
    <n v="529"/>
    <s v=""/>
    <s v="Muž"/>
    <x v="2"/>
    <s v="Vysokoškolské vzdělání"/>
    <s v=""/>
    <s v=""/>
    <s v=""/>
    <s v="Technickém"/>
    <s v=""/>
    <s v=""/>
    <s v=""/>
    <s v=""/>
    <s v="Sangvinik (člověk energický, optimistický, emočně stabilní)"/>
    <s v=""/>
    <s v="Podnikatel/zaměstnanec"/>
    <s v=""/>
    <s v=""/>
    <s v=""/>
    <s v="Zákonodárci a řídící pracovníci"/>
    <s v="Specialisté, vědečtí a odborní duševní pracovníci"/>
    <s v=""/>
    <s v=""/>
    <s v=""/>
    <s v=""/>
    <s v=""/>
    <s v=""/>
    <s v=""/>
    <s v=""/>
    <s v=""/>
    <s v="Občas"/>
    <x v="0"/>
    <s v="Výzkum"/>
    <s v=""/>
    <s v=""/>
    <x v="3"/>
    <s v="Spíše ne"/>
    <s v=""/>
    <s v=""/>
    <s v=""/>
    <s v=""/>
    <s v="Nevím"/>
    <s v="Počet vražd měl klesající tendenci"/>
    <s v=""/>
    <s v=""/>
    <s v=""/>
    <s v="V jednotkách zkoumaného jevu umocněných na druhou"/>
    <s v="Šikmost"/>
    <s v="Špičatost"/>
    <s v="Směrodatná odchylka"/>
    <s v=""/>
    <s v=""/>
    <s v=""/>
    <s v="1000,2000,3000,3500,3600,4000"/>
    <s v="Mezi roční spotřebou sýra na obyvatele a počtem udělených titulů z matematiky není žádná korelace"/>
    <s v="Občas"/>
    <s v="Na internetu"/>
    <s v="Politice"/>
  </r>
  <r>
    <n v="135"/>
    <n v="5686135"/>
    <s v="2019-02-12 17:43:52"/>
    <n v="268"/>
    <s v=""/>
    <s v="Muž"/>
    <x v="0"/>
    <s v="Střední vzdělání"/>
    <s v=""/>
    <s v=""/>
    <s v=""/>
    <s v="Technickém"/>
    <s v=""/>
    <s v=""/>
    <s v=""/>
    <s v=""/>
    <s v="Sangvinik (člověk energický, optimistický, emočně stabilní)"/>
    <s v="Student"/>
    <s v=""/>
    <s v=""/>
    <s v=""/>
    <s v=""/>
    <s v=""/>
    <s v=""/>
    <s v="Techničtí a odborní pracovníci"/>
    <s v=""/>
    <s v=""/>
    <s v=""/>
    <s v=""/>
    <s v=""/>
    <s v=""/>
    <s v=""/>
    <s v=""/>
    <s v="Ne"/>
    <x v="1"/>
    <s v=""/>
    <s v=""/>
    <s v="Statistiku nepoužívám"/>
    <x v="0"/>
    <s v="Spíše ano"/>
    <s v="Funkční závislost mezi dvěma jevy"/>
    <s v=""/>
    <s v=""/>
    <s v=""/>
    <s v=""/>
    <s v="Počet vražd měl rostoucí tendenci"/>
    <s v="V procentech"/>
    <s v="Bezrozměrným číslem"/>
    <s v=""/>
    <s v=""/>
    <s v="Šikmost"/>
    <s v=""/>
    <s v="Směrodatná odchylka"/>
    <s v="1,2,3,4,5"/>
    <s v=""/>
    <s v=""/>
    <s v="1000,2000,3000,3500,3600,4000"/>
    <s v="Mezi roční spotřebou sýra na obyvatele a počtem udělených titulů z matematiky je zdánlivá korelace"/>
    <s v="Ano"/>
    <s v="Televizi"/>
    <s v="Počasí"/>
  </r>
  <r>
    <n v="136"/>
    <n v="5686487"/>
    <s v="2019-02-12 22:37:15"/>
    <n v="700"/>
    <s v=""/>
    <s v="Žena"/>
    <x v="2"/>
    <s v="Střední vzdělání"/>
    <s v=""/>
    <s v=""/>
    <s v="Přírodovědeckém"/>
    <s v=""/>
    <s v=""/>
    <s v=""/>
    <s v=""/>
    <s v=""/>
    <s v="Flegmatik (člověk klidný a pomalý, přemýšlivý a často uzavřený do sebe)"/>
    <s v=""/>
    <s v="Podnikatel/zaměstnanec"/>
    <s v=""/>
    <s v=""/>
    <s v=""/>
    <s v=""/>
    <s v=""/>
    <s v=""/>
    <s v=""/>
    <s v="Pracovníci ve službách a prodeji"/>
    <s v=""/>
    <s v=""/>
    <s v=""/>
    <s v=""/>
    <s v=""/>
    <s v=""/>
    <s v="Ne"/>
    <x v="1"/>
    <s v=""/>
    <s v=""/>
    <s v="Statistiku nepoužívám"/>
    <x v="1"/>
    <s v="Spíše ne"/>
    <s v="Funkční závislost mezi dvěma jevy"/>
    <s v=""/>
    <s v=""/>
    <s v=""/>
    <s v=""/>
    <s v="Počet vražd měl rostoucí tendenci"/>
    <s v=""/>
    <s v=""/>
    <s v="V jednotkách zkoumaného jevu"/>
    <s v=""/>
    <s v="Šikmost"/>
    <s v="Špičatost"/>
    <s v=""/>
    <s v="1,2,3,4,5"/>
    <s v=""/>
    <s v=""/>
    <s v="1000,2000,3000,3500,3600,4000"/>
    <s v="Mezi roční spotřebou sýra na obyvatele a počtem udělených titulů z matematiky je zdánlivá korelace"/>
    <s v="Ne"/>
    <s v="Na internetu"/>
    <s v="Kultuře"/>
  </r>
  <r>
    <n v="137"/>
    <n v="5686514"/>
    <s v="2019-02-12 23:01:20"/>
    <n v="232"/>
    <s v=""/>
    <s v="Muž"/>
    <x v="2"/>
    <s v="Střední vzdělání"/>
    <s v=""/>
    <s v=""/>
    <s v=""/>
    <s v="Technickém"/>
    <s v=""/>
    <s v=""/>
    <s v=""/>
    <s v=""/>
    <s v="Flegmatik (člověk klidný a pomalý, přemýšlivý a často uzavřený do sebe)"/>
    <s v=""/>
    <s v="Podnikatel/zaměstnanec"/>
    <s v=""/>
    <s v=""/>
    <s v=""/>
    <s v=""/>
    <s v="Specialisté, vědečtí a odborní duševní pracovníci"/>
    <s v=""/>
    <s v=""/>
    <s v=""/>
    <s v=""/>
    <s v=""/>
    <s v=""/>
    <s v=""/>
    <s v=""/>
    <s v=""/>
    <s v="Ano"/>
    <x v="2"/>
    <s v=""/>
    <s v="Tabulkové a grafické přehledy"/>
    <s v=""/>
    <x v="3"/>
    <s v="Spíše ne"/>
    <s v="Funkční závislost mezi dvěma jevy"/>
    <s v=""/>
    <s v=""/>
    <s v=""/>
    <s v=""/>
    <s v="Počet vražd měl klesající tendenci"/>
    <s v=""/>
    <s v="Bezrozměrným číslem"/>
    <s v=""/>
    <s v=""/>
    <s v=""/>
    <s v=""/>
    <s v="Směrodatná odchylka"/>
    <s v="1,2,3,4,5"/>
    <s v=""/>
    <s v="5,200,300,400,500"/>
    <s v="1000,2000,3000,3500,3600,4000"/>
    <s v="Mezi roční spotřebou sýra na obyvatele a počtem udělených titulů z matematiky je zdánlivá korelace"/>
    <s v="Ano"/>
    <s v="Na internetu"/>
    <s v="Sportu"/>
  </r>
  <r>
    <n v="138"/>
    <n v="5686576"/>
    <s v="2019-02-13 00:29:24"/>
    <n v="807"/>
    <s v="fbclid=IwAR3SicJddE0FvUS_O2M4lKr0QfNNZxhsiTshfO-ytO3ke3A3UaSnnQ0Z-as"/>
    <s v="Muž"/>
    <x v="0"/>
    <s v="Vysokoškolské vzdělání"/>
    <s v="Filozofie, historie, teologie, tělovýchova, uměnovědy"/>
    <s v="Ekonomie, politologie, právo, psychologie, sociologie"/>
    <s v=""/>
    <s v=""/>
    <s v=""/>
    <s v=""/>
    <s v=""/>
    <s v=""/>
    <s v="Cholerik (člověk vznětlivý a výbušný)"/>
    <s v=""/>
    <s v="Podnikatel/zaměstnanec"/>
    <s v=""/>
    <s v=""/>
    <s v=""/>
    <s v=""/>
    <s v=""/>
    <s v="Techničtí a odborní pracovníci"/>
    <s v=""/>
    <s v=""/>
    <s v=""/>
    <s v="Řemeslníci a opraváři"/>
    <s v=""/>
    <s v=""/>
    <s v=""/>
    <s v=""/>
    <s v="Občas"/>
    <x v="1"/>
    <s v=""/>
    <s v=""/>
    <s v="Statistiku nepoužívám"/>
    <x v="1"/>
    <s v="Spíše ano"/>
    <s v="Funkční závislost mezi dvěma jevy"/>
    <s v=""/>
    <s v=""/>
    <s v=""/>
    <s v=""/>
    <s v="Počet vražd měl rostoucí tendenci"/>
    <s v=""/>
    <s v=""/>
    <s v="V jednotkách zkoumaného jevu"/>
    <s v=""/>
    <s v=""/>
    <s v=""/>
    <s v="Směrodatná odchylka"/>
    <s v="1,2,3,4,5"/>
    <s v="10,20,30,40,800"/>
    <s v="5,200,300,400,500"/>
    <s v="1000,2000,3000,3500,3600,4000"/>
    <s v="Mezi roční spotřebou sýra na obyvatele a počtem udělených titulů z matematiky není žádná korelace"/>
    <s v="Ano"/>
    <s v="Na internetu"/>
    <s v="Politice"/>
  </r>
  <r>
    <n v="139"/>
    <n v="5688418"/>
    <s v="2019-02-14 00:00:50"/>
    <n v="346"/>
    <s v=""/>
    <s v="Žena"/>
    <x v="2"/>
    <s v="Vysokoškolské vzdělání"/>
    <s v=""/>
    <s v="Ekonomie, politologie, právo, psychologie, sociologie"/>
    <s v=""/>
    <s v=""/>
    <s v=""/>
    <s v=""/>
    <s v=""/>
    <s v=""/>
    <s v="Sangvinik (člověk energický, optimistický, emočně stabilní)"/>
    <s v=""/>
    <s v="Podnikatel/zaměstnanec"/>
    <s v=""/>
    <s v=""/>
    <s v=""/>
    <s v="Zákonodárci a řídící pracovníci"/>
    <s v=""/>
    <s v=""/>
    <s v=""/>
    <s v=""/>
    <s v=""/>
    <s v=""/>
    <s v=""/>
    <s v=""/>
    <s v=""/>
    <s v=""/>
    <s v="Ano"/>
    <x v="1"/>
    <s v=""/>
    <s v=""/>
    <s v="Statistiku nepoužívám"/>
    <x v="2"/>
    <s v="Spíše ano"/>
    <s v=""/>
    <s v=""/>
    <s v="Sílu závislosti mezi více než dvěma jevy"/>
    <s v=""/>
    <s v=""/>
    <s v="Počet vražd měl klesající tendenci"/>
    <s v=""/>
    <s v=""/>
    <s v="V jednotkách zkoumaného jevu"/>
    <s v=""/>
    <s v=""/>
    <s v=""/>
    <s v="Směrodatná odchylka"/>
    <s v="1,2,3,4,5"/>
    <s v=""/>
    <s v=""/>
    <s v=""/>
    <s v="Mezi roční spotřebou sýra na obyvatele a počtem udělených titulů z matematiky není žádná korelace"/>
    <s v="Ano"/>
    <s v="Na internetu"/>
    <s v="Politice"/>
  </r>
  <r>
    <n v="140"/>
    <n v="5688429"/>
    <s v="2019-02-14 00:45:50"/>
    <n v="347"/>
    <s v="fbclid=IwAR1Sowe4MnZs7KE-0HEWyfzWSZvt-UGLvmcPnEMZP_ryzJkLFkXtC0yMXTs"/>
    <s v="Žena"/>
    <x v="1"/>
    <s v="Střední vzdělání"/>
    <s v=""/>
    <s v="Ekonomie, politologie, právo, psychologie, sociologie"/>
    <s v=""/>
    <s v=""/>
    <s v=""/>
    <s v=""/>
    <s v=""/>
    <s v=""/>
    <s v="Melancholik (člověk citlivý, introvertní, trudomyslný, zádumčivý)"/>
    <s v="Student"/>
    <s v=""/>
    <s v=""/>
    <s v=""/>
    <s v=""/>
    <s v=""/>
    <s v=""/>
    <s v=""/>
    <s v=""/>
    <s v=""/>
    <s v=""/>
    <s v=""/>
    <s v=""/>
    <s v=""/>
    <s v=""/>
    <s v="Na žádné"/>
    <s v="Občas"/>
    <x v="0"/>
    <s v="Výzkum"/>
    <s v=""/>
    <s v=""/>
    <x v="0"/>
    <s v="Spíše ne"/>
    <s v="Funkční závislost mezi dvěma jevy"/>
    <s v=""/>
    <s v=""/>
    <s v=""/>
    <s v=""/>
    <s v="Počet vražd měl rostoucí tendenci"/>
    <s v=""/>
    <s v=""/>
    <s v="V jednotkách zkoumaného jevu"/>
    <s v=""/>
    <s v=""/>
    <s v=""/>
    <s v="Směrodatná odchylka"/>
    <s v=""/>
    <s v="10,20,30,40,800"/>
    <s v="5,200,300,400,500"/>
    <s v="1000,2000,3000,3500,3600,4000"/>
    <s v="Mezi roční spotřebou sýra na obyvatele a počtem udělených titulů z matematiky je zdánlivá korelace"/>
    <s v="Ano"/>
    <s v="Na internetu"/>
    <s v="Z jiného oboru"/>
  </r>
  <r>
    <n v="141"/>
    <n v="5688430"/>
    <s v="2019-02-14 00:50:09"/>
    <n v="435"/>
    <s v="fbclid=IwAR2Z7TbgZwB0VTm7tVwKlIvpIh4IbtBpJTwbKTPS_W3EZOg_394KWkZK-Bg"/>
    <s v="Žena"/>
    <x v="2"/>
    <s v="Střední vzdělání"/>
    <s v=""/>
    <s v="Ekonomie, politologie, právo, psychologie, sociologie"/>
    <s v=""/>
    <s v=""/>
    <s v=""/>
    <s v=""/>
    <s v=""/>
    <s v=""/>
    <s v="Sangvinik (člověk energický, optimistický, emočně stabilní)"/>
    <s v=""/>
    <s v=""/>
    <s v=""/>
    <s v=""/>
    <s v="Důchodce"/>
    <s v=""/>
    <s v=""/>
    <s v=""/>
    <s v=""/>
    <s v=""/>
    <s v=""/>
    <s v=""/>
    <s v=""/>
    <s v=""/>
    <s v=""/>
    <s v="Na žádné"/>
    <s v="Občas"/>
    <x v="0"/>
    <s v=""/>
    <s v=""/>
    <s v="Statistiku nepoužívám"/>
    <x v="3"/>
    <s v="Spíše ano"/>
    <s v=""/>
    <s v=""/>
    <s v=""/>
    <s v=""/>
    <s v="Nevím"/>
    <s v="Počet vražd měl rostoucí tendenci"/>
    <s v=""/>
    <s v=""/>
    <s v="V jednotkách zkoumaného jevu"/>
    <s v=""/>
    <s v=""/>
    <s v=""/>
    <s v="Směrodatná odchylka"/>
    <s v="1,2,3,4,5"/>
    <s v=""/>
    <s v=""/>
    <s v="1000,2000,3000,3500,3600,4000"/>
    <s v="Mezi roční spotřebou sýra na obyvatele a počtem udělených titulů z matematiky není žádná korelace"/>
    <s v="Občas"/>
    <s v="Televizi"/>
    <s v="Počasí"/>
  </r>
  <r>
    <n v="142"/>
    <n v="5688617"/>
    <s v="2019-02-14 10:43:26"/>
    <n v="520"/>
    <s v="fbclid=IwAR0uqNORHWxYnzGGi7ib8Ogta-nupk8iDi02O2Mxqx15Eu8JGMGH-aJszMc"/>
    <s v="Žena"/>
    <x v="2"/>
    <s v="Vyšší odborné vzdělání"/>
    <s v=""/>
    <s v="Ekonomie, politologie, právo, psychologie, sociologie"/>
    <s v=""/>
    <s v=""/>
    <s v=""/>
    <s v=""/>
    <s v=""/>
    <s v=""/>
    <s v="Sangvinik (člověk energický, optimistický, emočně stabilní)"/>
    <s v=""/>
    <s v="Podnikatel/zaměstnanec"/>
    <s v=""/>
    <s v=""/>
    <s v=""/>
    <s v=""/>
    <s v=""/>
    <s v=""/>
    <s v="Úředníci"/>
    <s v=""/>
    <s v=""/>
    <s v=""/>
    <s v=""/>
    <s v=""/>
    <s v=""/>
    <s v=""/>
    <s v="Ano"/>
    <x v="2"/>
    <s v=""/>
    <s v="Tabulkové a grafické přehledy"/>
    <s v=""/>
    <x v="3"/>
    <s v="Spíše ano"/>
    <s v="Funkční závislost mezi dvěma jevy"/>
    <s v=""/>
    <s v=""/>
    <s v=""/>
    <s v=""/>
    <s v="Počet vražd měl klesající tendenci"/>
    <s v=""/>
    <s v=""/>
    <s v=""/>
    <s v="V jednotkách zkoumaného jevu umocněných na druhou"/>
    <s v="Šikmost"/>
    <s v="Špičatost"/>
    <s v=""/>
    <s v="1,2,3,4,5"/>
    <s v=""/>
    <s v=""/>
    <s v="1000,2000,3000,3500,3600,4000"/>
    <s v="Mezi roční spotřebou sýra na obyvatele a počtem udělených titulů z matematiky není žádná korelace"/>
    <s v="Občas"/>
    <s v="Na internetu"/>
    <s v="Politice"/>
  </r>
  <r>
    <n v="143"/>
    <n v="5689472"/>
    <s v="2019-02-14 17:23:28"/>
    <n v="197"/>
    <s v=""/>
    <s v="Žena"/>
    <x v="2"/>
    <s v="Střední vzdělání"/>
    <s v="Filozofie, historie, teologie, tělovýchova, uměnovědy"/>
    <s v=""/>
    <s v=""/>
    <s v=""/>
    <s v="Zemědělském"/>
    <s v=""/>
    <s v=""/>
    <s v=""/>
    <s v="Sangvinik (člověk energický, optimistický, emočně stabilní)"/>
    <s v=""/>
    <s v="Podnikatel/zaměstnanec"/>
    <s v=""/>
    <s v=""/>
    <s v=""/>
    <s v=""/>
    <s v=""/>
    <s v=""/>
    <s v=""/>
    <s v="Pracovníci ve službách a prodeji"/>
    <s v=""/>
    <s v=""/>
    <s v=""/>
    <s v=""/>
    <s v=""/>
    <s v=""/>
    <s v="Ano"/>
    <x v="0"/>
    <s v=""/>
    <s v="Tabulkové a grafické přehledy"/>
    <s v=""/>
    <x v="3"/>
    <s v="Spíše ano"/>
    <s v=""/>
    <s v=""/>
    <s v=""/>
    <s v=""/>
    <s v="Nevím"/>
    <s v="Počet vražd měl rostoucí tendenci"/>
    <s v=""/>
    <s v=""/>
    <s v="V jednotkách zkoumaného jevu"/>
    <s v=""/>
    <s v="Šikmost"/>
    <s v="Špičatost"/>
    <s v=""/>
    <s v="1,2,3,4,5"/>
    <s v=""/>
    <s v=""/>
    <s v=""/>
    <s v="Mezi roční spotřebou sýra na obyvatele a počtem udělených titulů z matematiky existuje silná korelace"/>
    <s v="Ano"/>
    <s v="Na internetu"/>
    <s v="Počasí"/>
  </r>
  <r>
    <n v="144"/>
    <n v="5689753"/>
    <s v="2019-02-14 20:20:20"/>
    <n v="416"/>
    <s v="fbclid=IwAR3aiLlhH2yAlKPhO39XZiQ3UZq36yeJ9XDA-aYRlh3CszinX6Je32MHIp8"/>
    <s v="Žena"/>
    <x v="0"/>
    <s v="Vysokoškolské vzdělání"/>
    <s v=""/>
    <s v="Ekonomie, politologie, právo, psychologie, sociologie"/>
    <s v=""/>
    <s v=""/>
    <s v=""/>
    <s v=""/>
    <s v=""/>
    <s v=""/>
    <s v="Sangvinik (člověk energický, optimistický, emočně stabilní)"/>
    <s v=""/>
    <s v="Podnikatel/zaměstnanec"/>
    <s v=""/>
    <s v=""/>
    <s v=""/>
    <s v=""/>
    <s v=""/>
    <s v=""/>
    <s v="Úředníci"/>
    <s v=""/>
    <s v=""/>
    <s v=""/>
    <s v=""/>
    <s v=""/>
    <s v=""/>
    <s v=""/>
    <s v="Ne"/>
    <x v="1"/>
    <s v=""/>
    <s v=""/>
    <s v="Statistiku nepoužívám"/>
    <x v="1"/>
    <s v="Spíše ne"/>
    <s v="Funkční závislost mezi dvěma jevy"/>
    <s v=""/>
    <s v=""/>
    <s v=""/>
    <s v=""/>
    <s v="Počet vražd měl klesající tendenci"/>
    <s v=""/>
    <s v=""/>
    <s v="V jednotkách zkoumaného jevu"/>
    <s v=""/>
    <s v=""/>
    <s v=""/>
    <s v="Směrodatná odchylka"/>
    <s v="1,2,3,4,5"/>
    <s v="10,20,30,40,800"/>
    <s v="5,200,300,400,500"/>
    <s v="1000,2000,3000,3500,3600,4000"/>
    <s v="Mezi roční spotřebou sýra na obyvatele a počtem udělených titulů z matematiky existuje silná korelace"/>
    <s v="Ano"/>
    <s v="Na internetu"/>
    <s v="Kultuře"/>
  </r>
  <r>
    <n v="145"/>
    <n v="5689955"/>
    <s v="2019-02-14 22:39:18"/>
    <n v="612"/>
    <s v="ref=promoverejnyano"/>
    <s v="Muž"/>
    <x v="2"/>
    <s v="Vysokoškolské vzdělání"/>
    <s v=""/>
    <s v="Ekonomie, politologie, právo, psychologie, sociologie"/>
    <s v=""/>
    <s v=""/>
    <s v=""/>
    <s v=""/>
    <s v=""/>
    <s v=""/>
    <s v="Flegmatik (člověk klidný a pomalý, přemýšlivý a často uzavřený do sebe)"/>
    <s v="Student"/>
    <s v="Podnikatel/zaměstnanec"/>
    <s v=""/>
    <s v=""/>
    <s v=""/>
    <s v=""/>
    <s v="Specialisté, vědečtí a odborní duševní pracovníci"/>
    <s v=""/>
    <s v=""/>
    <s v=""/>
    <s v=""/>
    <s v=""/>
    <s v=""/>
    <s v=""/>
    <s v=""/>
    <s v=""/>
    <s v="Občas"/>
    <x v="0"/>
    <s v=""/>
    <s v="Tabulkové a grafické přehledy"/>
    <s v=""/>
    <x v="3"/>
    <s v="Spíše ano"/>
    <s v=""/>
    <s v="Funkční závislost mezi více než dvěma jevy"/>
    <s v=""/>
    <s v=""/>
    <s v=""/>
    <s v="Počet vražd měl klesající tendenci"/>
    <s v=""/>
    <s v=""/>
    <s v=""/>
    <s v="V jednotkách zkoumaného jevu umocněných na druhou"/>
    <s v=""/>
    <s v=""/>
    <s v="Směrodatná odchylka"/>
    <s v="1,2,3,4,5"/>
    <s v=""/>
    <s v=""/>
    <s v=""/>
    <s v="Mezi roční spotřebou sýra na obyvatele a počtem udělených titulů z matematiky je zdánlivá korelace"/>
    <s v="Ano"/>
    <s v="Na internetu"/>
    <s v="Technologiích"/>
  </r>
  <r>
    <n v="146"/>
    <n v="5691710"/>
    <s v="2019-02-16 07:34:48"/>
    <n v="270"/>
    <s v=""/>
    <s v="Muž"/>
    <x v="0"/>
    <s v="Vysokoškolské vzdělání"/>
    <s v=""/>
    <s v="Ekonomie, politologie, právo, psychologie, sociologie"/>
    <s v=""/>
    <s v=""/>
    <s v=""/>
    <s v=""/>
    <s v=""/>
    <s v=""/>
    <s v="Melancholik (člověk citlivý, introvertní, trudomyslný, zádumčivý)"/>
    <s v=""/>
    <s v="Podnikatel/zaměstnanec"/>
    <s v=""/>
    <s v=""/>
    <s v=""/>
    <s v=""/>
    <s v=""/>
    <s v=""/>
    <s v=""/>
    <s v=""/>
    <s v=""/>
    <s v="Řemeslníci a opraváři"/>
    <s v=""/>
    <s v=""/>
    <s v=""/>
    <s v=""/>
    <s v="Ano"/>
    <x v="0"/>
    <s v="Výzkum"/>
    <s v="Tabulkové a grafické přehledy"/>
    <s v=""/>
    <x v="0"/>
    <s v="Ne"/>
    <s v="Funkční závislost mezi dvěma jevy"/>
    <s v=""/>
    <s v=""/>
    <s v=""/>
    <s v=""/>
    <s v="Počet vražd měl klesající tendenci"/>
    <s v=""/>
    <s v=""/>
    <s v="V jednotkách zkoumaného jevu"/>
    <s v=""/>
    <s v=""/>
    <s v=""/>
    <s v="Směrodatná odchylka"/>
    <s v=""/>
    <s v=""/>
    <s v=""/>
    <s v="1000,2000,3000,3500,3600,4000"/>
    <s v="Mezi roční spotřebou sýra na obyvatele a počtem udělených titulů z matematiky není žádná korelace"/>
    <s v="Občas"/>
    <s v="Na internetu"/>
    <s v="Politice"/>
  </r>
  <r>
    <n v="147"/>
    <n v="5691808"/>
    <s v="2019-02-16 11:24:10"/>
    <n v="189"/>
    <s v=""/>
    <s v="Muž"/>
    <x v="2"/>
    <s v="Střední vzdělání"/>
    <s v=""/>
    <s v="Ekonomie, politologie, právo, psychologie, sociologie"/>
    <s v=""/>
    <s v=""/>
    <s v=""/>
    <s v=""/>
    <s v=""/>
    <s v=""/>
    <s v="Flegmatik (člověk klidný a pomalý, přemýšlivý a často uzavřený do sebe)"/>
    <s v=""/>
    <s v="Podnikatel/zaměstnanec"/>
    <s v=""/>
    <s v=""/>
    <s v=""/>
    <s v=""/>
    <s v=""/>
    <s v="Techničtí a odborní pracovníci"/>
    <s v=""/>
    <s v="Pracovníci ve službách a prodeji"/>
    <s v=""/>
    <s v=""/>
    <s v=""/>
    <s v=""/>
    <s v=""/>
    <s v=""/>
    <s v="Občas"/>
    <x v="0"/>
    <s v=""/>
    <s v="Tabulkové a grafické přehledy"/>
    <s v=""/>
    <x v="3"/>
    <s v="Spíše ano"/>
    <s v=""/>
    <s v=""/>
    <s v=""/>
    <s v="Významnost závislosti"/>
    <s v=""/>
    <s v="Počet vražd měl rostoucí tendenci"/>
    <s v=""/>
    <s v="Bezrozměrným číslem"/>
    <s v=""/>
    <s v=""/>
    <s v="Šikmost"/>
    <s v="Špičatost"/>
    <s v=""/>
    <s v="1,2,3,4,5"/>
    <s v=""/>
    <s v=""/>
    <s v=""/>
    <s v="Mezi roční spotřebou sýra na obyvatele a počtem udělených titulů z matematiky je zdánlivá korelace"/>
    <s v="Ano"/>
    <s v="Televizi"/>
    <s v="Technologiích"/>
  </r>
  <r>
    <n v="148"/>
    <n v="5691920"/>
    <s v="2019-02-16 14:15:28"/>
    <n v="239"/>
    <s v=""/>
    <s v="Žena"/>
    <x v="1"/>
    <s v="Střední vzdělání"/>
    <s v=""/>
    <s v="Ekonomie, politologie, právo, psychologie, sociologie"/>
    <s v=""/>
    <s v=""/>
    <s v=""/>
    <s v=""/>
    <s v=""/>
    <s v=""/>
    <s v="Flegmatik (člověk klidný a pomalý, přemýšlivý a často uzavřený do sebe)"/>
    <s v="Student"/>
    <s v=""/>
    <s v=""/>
    <s v=""/>
    <s v=""/>
    <s v=""/>
    <s v=""/>
    <s v=""/>
    <s v=""/>
    <s v=""/>
    <s v=""/>
    <s v=""/>
    <s v=""/>
    <s v=""/>
    <s v=""/>
    <s v="Na žádné"/>
    <s v="Ne"/>
    <x v="0"/>
    <s v="Výzkum"/>
    <s v="Tabulkové a grafické přehledy"/>
    <s v=""/>
    <x v="0"/>
    <s v="Spíše ne"/>
    <s v=""/>
    <s v=""/>
    <s v=""/>
    <s v=""/>
    <s v="Nevím"/>
    <s v="Počet vražd měl klesající tendenci"/>
    <s v="V procentech"/>
    <s v=""/>
    <s v=""/>
    <s v=""/>
    <s v=""/>
    <s v=""/>
    <s v="Směrodatná odchylka"/>
    <s v="1,2,3,4,5"/>
    <s v="10,20,30,40,800"/>
    <s v="5,200,300,400,500"/>
    <s v="1000,2000,3000,3500,3600,4000"/>
    <s v="Mezi roční spotřebou sýra na obyvatele a počtem udělených titulů z matematiky existuje slabá korelace"/>
    <s v="Ano"/>
    <s v="Na internetu"/>
    <s v="Počasí"/>
  </r>
  <r>
    <n v="149"/>
    <n v="5691934"/>
    <s v="2019-02-16 14:48:36"/>
    <n v="536"/>
    <s v="fbclid=IwAR0KIpSr92eE4BQsVZ1m8TnwpYtHlT3fYcBjQzEBAMaHY17illrJ4P0S49E"/>
    <s v="Žena"/>
    <x v="0"/>
    <s v="Vysokoškolské vzdělání"/>
    <s v=""/>
    <s v="Ekonomie, politologie, právo, psychologie, sociologie"/>
    <s v=""/>
    <s v=""/>
    <s v=""/>
    <s v=""/>
    <s v=""/>
    <s v=""/>
    <s v="Flegmatik (člověk klidný a pomalý, přemýšlivý a často uzavřený do sebe)"/>
    <s v=""/>
    <s v="Podnikatel/zaměstnanec"/>
    <s v=""/>
    <s v=""/>
    <s v=""/>
    <s v=""/>
    <s v=""/>
    <s v=""/>
    <s v="Úředníci"/>
    <s v=""/>
    <s v=""/>
    <s v=""/>
    <s v=""/>
    <s v=""/>
    <s v=""/>
    <s v=""/>
    <s v="Občas"/>
    <x v="2"/>
    <s v=""/>
    <s v="Tabulkové a grafické přehledy"/>
    <s v=""/>
    <x v="3"/>
    <s v="Spíše ne"/>
    <s v=""/>
    <s v=""/>
    <s v=""/>
    <s v=""/>
    <s v="Nevím"/>
    <s v="Počet vražd měl klesající tendenci"/>
    <s v="V procentech"/>
    <s v=""/>
    <s v="V jednotkách zkoumaného jevu"/>
    <s v=""/>
    <s v="Šikmost"/>
    <s v=""/>
    <s v="Směrodatná odchylka"/>
    <s v="1,2,3,4,5"/>
    <s v=""/>
    <s v=""/>
    <s v="1000,2000,3000,3500,3600,4000"/>
    <s v="Mezi roční spotřebou sýra na obyvatele a počtem udělených titulů z matematiky je zdánlivá korelace"/>
    <s v="Občas"/>
    <s v="Na internetu"/>
    <s v="Politice"/>
  </r>
  <r>
    <n v="150"/>
    <n v="5691991"/>
    <s v="2019-02-16 16:15:55"/>
    <n v="206"/>
    <s v="fbclid=IwAR1TepnggDl7LqLk1h7X5Prc1cN7XG9Jly2U5KaZnB5Vn3fypg_cyLz0XUM"/>
    <s v="Muž"/>
    <x v="0"/>
    <s v="Vyšší odborné vzdělání"/>
    <s v=""/>
    <s v="Ekonomie, politologie, právo, psychologie, sociologie"/>
    <s v=""/>
    <s v=""/>
    <s v=""/>
    <s v=""/>
    <s v=""/>
    <s v=""/>
    <s v="Flegmatik (člověk klidný a pomalý, přemýšlivý a často uzavřený do sebe)"/>
    <s v="Student"/>
    <s v=""/>
    <s v=""/>
    <s v=""/>
    <s v=""/>
    <s v=""/>
    <s v=""/>
    <s v=""/>
    <s v=""/>
    <s v=""/>
    <s v=""/>
    <s v=""/>
    <s v=""/>
    <s v=""/>
    <s v=""/>
    <s v="Na žádné"/>
    <s v="Ano"/>
    <x v="0"/>
    <s v="Výzkum"/>
    <s v=""/>
    <s v=""/>
    <x v="0"/>
    <s v="Ne"/>
    <s v="Funkční závislost mezi dvěma jevy"/>
    <s v=""/>
    <s v=""/>
    <s v=""/>
    <s v=""/>
    <s v="Počet vražd měl rostoucí tendenci"/>
    <s v=""/>
    <s v=""/>
    <s v="V jednotkách zkoumaného jevu"/>
    <s v=""/>
    <s v=""/>
    <s v=""/>
    <s v="Směrodatná odchylka"/>
    <s v=""/>
    <s v="10,20,30,40,800"/>
    <s v="5,200,300,400,500"/>
    <s v="1000,2000,3000,3500,3600,4000"/>
    <s v="Mezi roční spotřebou sýra na obyvatele a počtem udělených titulů z matematiky existuje slabá korelace"/>
    <s v="Ano"/>
    <s v="Na internetu"/>
    <s v="Politice"/>
  </r>
  <r>
    <n v="151"/>
    <n v="5692393"/>
    <s v="2019-02-17 07:57:12"/>
    <n v="281"/>
    <s v="fbclid=IwAR33nFV8H0BsW3s38-MZKsbcSaPuZELmD-FiP1q4l04UxjZ54cTfakLr4PQ"/>
    <s v="Muž"/>
    <x v="2"/>
    <s v="Vysokoškolské vzdělání"/>
    <s v=""/>
    <s v="Ekonomie, politologie, právo, psychologie, sociologie"/>
    <s v=""/>
    <s v="Technickém"/>
    <s v=""/>
    <s v=""/>
    <s v=""/>
    <s v=""/>
    <s v="Flegmatik (člověk klidný a pomalý, přemýšlivý a často uzavřený do sebe)"/>
    <s v="Student"/>
    <s v="Podnikatel/zaměstnanec"/>
    <s v=""/>
    <s v=""/>
    <s v=""/>
    <s v=""/>
    <s v="Specialisté, vědečtí a odborní duševní pracovníci"/>
    <s v=""/>
    <s v=""/>
    <s v=""/>
    <s v=""/>
    <s v=""/>
    <s v=""/>
    <s v=""/>
    <s v=""/>
    <s v=""/>
    <s v="Občas"/>
    <x v="1"/>
    <s v=""/>
    <s v=""/>
    <s v="Statistiku nepoužívám"/>
    <x v="1"/>
    <s v="Spíše ne"/>
    <s v="Funkční závislost mezi dvěma jevy"/>
    <s v=""/>
    <s v=""/>
    <s v=""/>
    <s v=""/>
    <s v="Počet vražd měl klesající tendenci"/>
    <s v=""/>
    <s v=""/>
    <s v=""/>
    <s v="V jednotkách zkoumaného jevu umocněných na druhou"/>
    <s v=""/>
    <s v=""/>
    <s v="Směrodatná odchylka"/>
    <s v="1,2,3,4,5"/>
    <s v=""/>
    <s v=""/>
    <s v="1000,2000,3000,3500,3600,4000"/>
    <s v="Mezi roční spotřebou sýra na obyvatele a počtem udělených titulů z matematiky existuje slabá korelace"/>
    <s v="Občas"/>
    <s v="Na internetu"/>
    <s v="Politice"/>
  </r>
  <r>
    <n v="152"/>
    <n v="5692490"/>
    <s v="2019-02-17 10:37:39"/>
    <n v="302"/>
    <s v=""/>
    <s v="Žena"/>
    <x v="2"/>
    <s v="Vysokoškolské vzdělání"/>
    <s v=""/>
    <s v=""/>
    <s v=""/>
    <s v=""/>
    <s v=""/>
    <s v="Umění"/>
    <s v=""/>
    <s v=""/>
    <s v="Sangvinik (člověk energický, optimistický, emočně stabilní)"/>
    <s v=""/>
    <s v=""/>
    <s v=""/>
    <s v=""/>
    <s v="Důchodce"/>
    <s v=""/>
    <s v="Specialisté, vědečtí a odborní duševní pracovníci"/>
    <s v=""/>
    <s v=""/>
    <s v=""/>
    <s v=""/>
    <s v=""/>
    <s v=""/>
    <s v=""/>
    <s v=""/>
    <s v=""/>
    <s v="Ano"/>
    <x v="1"/>
    <s v=""/>
    <s v=""/>
    <s v="Statistiku nepoužívám"/>
    <x v="1"/>
    <s v="Nedovedu posoudit"/>
    <s v=""/>
    <s v=""/>
    <s v=""/>
    <s v=""/>
    <s v="Nevím"/>
    <s v="Počet vražd měl rostoucí tendenci"/>
    <s v=""/>
    <s v=""/>
    <s v="V jednotkách zkoumaného jevu"/>
    <s v=""/>
    <s v=""/>
    <s v=""/>
    <s v="Směrodatná odchylka"/>
    <s v=""/>
    <s v=""/>
    <s v="5,200,300,400,500"/>
    <s v=""/>
    <s v="Mezi roční spotřebou sýra na obyvatele a počtem udělených titulů z matematiky není žádná korelace"/>
    <s v="Ano"/>
    <s v="Televizi"/>
    <s v="Počasí"/>
  </r>
  <r>
    <n v="153"/>
    <n v="5692712"/>
    <s v="2019-02-17 17:40:47"/>
    <n v="255"/>
    <s v="fbclid=IwAR2Ukcum85tS6VgTVLOFLXWWrc65FRW8SEuMTJlpOrI3P493oP3Hrxup9zw"/>
    <s v="Žena"/>
    <x v="0"/>
    <s v="Střední vzdělání"/>
    <s v=""/>
    <s v="Ekonomie, politologie, právo, psychologie, sociologie"/>
    <s v=""/>
    <s v=""/>
    <s v=""/>
    <s v=""/>
    <s v=""/>
    <s v=""/>
    <s v="Sangvinik (člověk energický, optimistický, emočně stabilní)"/>
    <s v="Student"/>
    <s v=""/>
    <s v=""/>
    <s v=""/>
    <s v=""/>
    <s v=""/>
    <s v=""/>
    <s v=""/>
    <s v=""/>
    <s v="Pracovníci ve službách a prodeji"/>
    <s v=""/>
    <s v=""/>
    <s v=""/>
    <s v=""/>
    <s v=""/>
    <s v=""/>
    <s v="Ne"/>
    <x v="1"/>
    <s v=""/>
    <s v=""/>
    <s v="Statistiku nepoužívám"/>
    <x v="1"/>
    <s v="Spíše ano"/>
    <s v=""/>
    <s v=""/>
    <s v="Sílu závislosti mezi více než dvěma jevy"/>
    <s v=""/>
    <s v=""/>
    <s v="Počet vražd měl rostoucí tendenci"/>
    <s v="V procentech"/>
    <s v=""/>
    <s v=""/>
    <s v=""/>
    <s v=""/>
    <s v=""/>
    <s v="Směrodatná odchylka"/>
    <s v="1,2,3,4,5"/>
    <s v=""/>
    <s v=""/>
    <s v=""/>
    <s v="Mezi roční spotřebou sýra na obyvatele a počtem udělených titulů z matematiky existuje silná korelace"/>
    <s v="Občas"/>
    <s v="Na internetu"/>
    <s v="Životním stylu"/>
  </r>
  <r>
    <n v="154"/>
    <n v="5692739"/>
    <s v="2019-02-17 18:08:41"/>
    <n v="245"/>
    <s v="fbclid=IwAR2UgOqepO0tBaX9Ud4z6VXfu5-5B0iJ-_NkZKqk62TyoT-5HhW2UFrqYaw"/>
    <s v="Žena"/>
    <x v="0"/>
    <s v="Vysokoškolské vzdělání"/>
    <s v=""/>
    <s v="Ekonomie, politologie, právo, psychologie, sociologie"/>
    <s v=""/>
    <s v=""/>
    <s v=""/>
    <s v=""/>
    <s v=""/>
    <s v=""/>
    <s v="Melancholik (člověk citlivý, introvertní, trudomyslný, zádumčivý)"/>
    <s v="Student"/>
    <s v=""/>
    <s v=""/>
    <s v=""/>
    <s v=""/>
    <s v=""/>
    <s v=""/>
    <s v=""/>
    <s v=""/>
    <s v=""/>
    <s v=""/>
    <s v=""/>
    <s v=""/>
    <s v=""/>
    <s v=""/>
    <s v="Na žádné"/>
    <s v="Občas"/>
    <x v="0"/>
    <s v=""/>
    <s v="Tabulkové a grafické přehledy"/>
    <s v=""/>
    <x v="0"/>
    <s v="Spíše ne"/>
    <s v="Funkční závislost mezi dvěma jevy"/>
    <s v=""/>
    <s v=""/>
    <s v=""/>
    <s v=""/>
    <s v="Počet vražd měl rostoucí tendenci"/>
    <s v="V procentech"/>
    <s v=""/>
    <s v=""/>
    <s v=""/>
    <s v=""/>
    <s v=""/>
    <s v="Směrodatná odchylka"/>
    <s v=""/>
    <s v=""/>
    <s v=""/>
    <s v="1000,2000,3000,3500,3600,4000"/>
    <s v="Mezi roční spotřebou sýra na obyvatele a počtem udělených titulů z matematiky existuje silná korelace"/>
    <s v="Ano"/>
    <s v="Televizi"/>
    <s v="Životním stylu"/>
  </r>
  <r>
    <n v="155"/>
    <n v="5693216"/>
    <s v="2019-02-18 09:37:24"/>
    <n v="170"/>
    <s v="fbclid=IwAR20znFJkfLiN9ZVYZCGa2XZGlDQyOBwsynazSaZ_BitGYtQdaAw5Ge2zYg"/>
    <s v="Žena"/>
    <x v="1"/>
    <s v="Střední vzdělání"/>
    <s v=""/>
    <s v="Ekonomie, politologie, právo, psychologie, sociologie"/>
    <s v=""/>
    <s v=""/>
    <s v=""/>
    <s v=""/>
    <s v=""/>
    <s v=""/>
    <s v="Sangvinik (člověk energický, optimistický, emočně stabilní)"/>
    <s v="Student"/>
    <s v=""/>
    <s v=""/>
    <s v=""/>
    <s v=""/>
    <s v=""/>
    <s v=""/>
    <s v=""/>
    <s v=""/>
    <s v=""/>
    <s v=""/>
    <s v=""/>
    <s v=""/>
    <s v=""/>
    <s v=""/>
    <s v="Na žádné"/>
    <s v="Občas"/>
    <x v="0"/>
    <s v="Výzkum"/>
    <s v="Tabulkové a grafické přehledy"/>
    <s v=""/>
    <x v="0"/>
    <s v="Nedovedu posoudit"/>
    <s v=""/>
    <s v=""/>
    <s v=""/>
    <s v=""/>
    <s v="Nevím"/>
    <s v="Počet vražd měl rostoucí tendenci"/>
    <s v=""/>
    <s v=""/>
    <s v=""/>
    <s v="V jednotkách zkoumaného jevu umocněných na druhou"/>
    <s v=""/>
    <s v=""/>
    <s v="Směrodatná odchylka"/>
    <s v=""/>
    <s v="10,20,30,40,800"/>
    <s v=""/>
    <s v=""/>
    <s v="Mezi roční spotřebou sýra na obyvatele a počtem udělených titulů z matematiky existuje silná korelace"/>
    <s v="Ano"/>
    <s v="Na internetu"/>
    <s v="Kultuře"/>
  </r>
  <r>
    <n v="156"/>
    <n v="5695680"/>
    <s v="2019-02-19 15:35:44"/>
    <n v="736"/>
    <s v="fbclid=IwAR0Iwp-imMkb1dG4BayrHxg3y_AyqgISG2Ac7BRmG4inDwAHuDiMc1S1X0M"/>
    <s v="Muž"/>
    <x v="0"/>
    <s v="Vysokoškolské vzdělání"/>
    <s v=""/>
    <s v="Ekonomie, politologie, právo, psychologie, sociologie"/>
    <s v=""/>
    <s v="Technickém"/>
    <s v=""/>
    <s v=""/>
    <s v=""/>
    <s v=""/>
    <s v="Cholerik (člověk vznětlivý a výbušný)"/>
    <s v=""/>
    <s v="Podnikatel/zaměstnanec"/>
    <s v=""/>
    <s v=""/>
    <s v=""/>
    <s v="Zákonodárci a řídící pracovníci"/>
    <s v=""/>
    <s v="Techničtí a odborní pracovníci"/>
    <s v=""/>
    <s v=""/>
    <s v=""/>
    <s v=""/>
    <s v=""/>
    <s v=""/>
    <s v=""/>
    <s v=""/>
    <s v="Občas"/>
    <x v="2"/>
    <s v=""/>
    <s v="Tabulkové a grafické přehledy"/>
    <s v=""/>
    <x v="3"/>
    <s v="Nedovedu posoudit"/>
    <s v="Funkční závislost mezi dvěma jevy"/>
    <s v=""/>
    <s v=""/>
    <s v=""/>
    <s v=""/>
    <s v="Počet vražd měl klesající tendenci"/>
    <s v=""/>
    <s v=""/>
    <s v=""/>
    <s v="V jednotkách zkoumaného jevu umocněných na druhou"/>
    <s v="Šikmost"/>
    <s v="Špičatost"/>
    <s v=""/>
    <s v="1,2,3,4,5"/>
    <s v=""/>
    <s v=""/>
    <s v="1000,2000,3000,3500,3600,4000"/>
    <s v="Mezi roční spotřebou sýra na obyvatele a počtem udělených titulů z matematiky není žádná korelace"/>
    <s v="Ne"/>
    <s v="Na internetu"/>
    <s v="Technologiích"/>
  </r>
  <r>
    <n v="157"/>
    <n v="5696063"/>
    <s v="2019-02-19 18:08:04"/>
    <n v="292"/>
    <s v="fbclid=IwAR1ZNDvlgcmNIXkXGj3gliANHpoD8ZlMib6ffQ8ITsBeLOxUYm5sORd8MWQ"/>
    <s v="Muž"/>
    <x v="0"/>
    <s v="Vysokoškolské vzdělání"/>
    <s v=""/>
    <s v="Ekonomie, politologie, právo, psychologie, sociologie"/>
    <s v=""/>
    <s v=""/>
    <s v=""/>
    <s v=""/>
    <s v="Vojenství a policie"/>
    <s v=""/>
    <s v="Flegmatik (člověk klidný a pomalý, přemýšlivý a často uzavřený do sebe)"/>
    <s v=""/>
    <s v="Podnikatel/zaměstnanec"/>
    <s v=""/>
    <s v=""/>
    <s v=""/>
    <s v=""/>
    <s v=""/>
    <s v=""/>
    <s v=""/>
    <s v=""/>
    <s v=""/>
    <s v=""/>
    <s v=""/>
    <s v=""/>
    <s v="Zaměstnanci v ozbrojených silách"/>
    <s v=""/>
    <s v="Občas"/>
    <x v="0"/>
    <s v=""/>
    <s v="Tabulkové a grafické přehledy"/>
    <s v=""/>
    <x v="2"/>
    <s v="Spíše ne"/>
    <s v="Funkční závislost mezi dvěma jevy"/>
    <s v=""/>
    <s v=""/>
    <s v=""/>
    <s v=""/>
    <s v="Počet vražd měl klesající tendenci"/>
    <s v=""/>
    <s v=""/>
    <s v=""/>
    <s v="V jednotkách zkoumaného jevu umocněných na druhou"/>
    <s v=""/>
    <s v="Špičatost"/>
    <s v=""/>
    <s v="1,2,3,4,5"/>
    <s v=""/>
    <s v=""/>
    <s v="1000,2000,3000,3500,3600,4000"/>
    <s v="Mezi roční spotřebou sýra na obyvatele a počtem udělených titulů z matematiky je zdánlivá korelace"/>
    <s v="Ano"/>
    <s v="Na internetu"/>
    <s v="Technologiích"/>
  </r>
  <r>
    <n v="158"/>
    <n v="5697774"/>
    <s v="2019-02-20 10:12:20"/>
    <n v="229"/>
    <s v="ref=newsletter"/>
    <s v="Žena"/>
    <x v="0"/>
    <s v="Střední vzdělání"/>
    <s v="Filozofie, historie, teologie, tělovýchova, uměnovědy"/>
    <s v=""/>
    <s v=""/>
    <s v=""/>
    <s v="Zemědělském"/>
    <s v=""/>
    <s v=""/>
    <s v=""/>
    <s v="Cholerik (člověk vznětlivý a výbušný)"/>
    <s v=""/>
    <s v=""/>
    <s v=""/>
    <s v="Nezaměstnaný"/>
    <s v=""/>
    <s v=""/>
    <s v=""/>
    <s v=""/>
    <s v=""/>
    <s v=""/>
    <s v=""/>
    <s v=""/>
    <s v=""/>
    <s v=""/>
    <s v=""/>
    <s v="Na žádné"/>
    <s v="Ano"/>
    <x v="3"/>
    <s v="Výzkum"/>
    <s v=""/>
    <s v=""/>
    <x v="2"/>
    <s v="Nedovedu posoudit"/>
    <s v=""/>
    <s v=""/>
    <s v=""/>
    <s v=""/>
    <s v="Nevím"/>
    <s v="Počet vražd měl rostoucí tendenci"/>
    <s v="V procentech"/>
    <s v=""/>
    <s v=""/>
    <s v=""/>
    <s v=""/>
    <s v="Špičatost"/>
    <s v=""/>
    <s v="1,2,3,4,5"/>
    <s v=""/>
    <s v=""/>
    <s v="1000,2000,3000,3500,3600,4000"/>
    <s v="Mezi roční spotřebou sýra na obyvatele a počtem udělených titulů z matematiky není žádná korelace"/>
    <s v="Ne"/>
    <s v="Televizi"/>
    <s v="Kultuře"/>
  </r>
  <r>
    <n v="159"/>
    <n v="5699175"/>
    <s v="2019-02-20 19:46:57"/>
    <n v="184"/>
    <s v="ref=promoverejnyano"/>
    <s v="Žena"/>
    <x v="1"/>
    <s v="Střední vzdělání"/>
    <s v=""/>
    <s v=""/>
    <s v=""/>
    <s v=""/>
    <s v=""/>
    <s v=""/>
    <s v=""/>
    <s v="V žádném z výše uvedených"/>
    <s v="Melancholik (člověk citlivý, introvertní, trudomyslný, zádumčivý)"/>
    <s v="Student"/>
    <s v=""/>
    <s v=""/>
    <s v=""/>
    <s v=""/>
    <s v=""/>
    <s v=""/>
    <s v=""/>
    <s v=""/>
    <s v="Pracovníci ve službách a prodeji"/>
    <s v=""/>
    <s v=""/>
    <s v=""/>
    <s v=""/>
    <s v=""/>
    <s v=""/>
    <s v="Občas"/>
    <x v="0"/>
    <s v=""/>
    <s v="Tabulkové a grafické přehledy"/>
    <s v=""/>
    <x v="0"/>
    <s v="Ne"/>
    <s v=""/>
    <s v=""/>
    <s v=""/>
    <s v=""/>
    <s v="Nevím"/>
    <s v="Počet vražd měl rostoucí tendenci"/>
    <s v=""/>
    <s v="Bezrozměrným číslem"/>
    <s v=""/>
    <s v=""/>
    <s v="Šikmost"/>
    <s v="Špičatost"/>
    <s v=""/>
    <s v=""/>
    <s v=""/>
    <s v=""/>
    <s v="1000,2000,3000,3500,3600,4000"/>
    <s v="Mezi roční spotřebou sýra na obyvatele a počtem udělených titulů z matematiky je zdánlivá korelace"/>
    <s v="Občas"/>
    <s v="Na internetu"/>
    <s v="Z jiného oboru"/>
  </r>
  <r>
    <n v="160"/>
    <n v="5699819"/>
    <s v="2019-02-21 00:36:57"/>
    <n v="713"/>
    <s v="ref=newsletter"/>
    <s v="Žena"/>
    <x v="0"/>
    <s v="Vyšší odborné vzdělání"/>
    <s v=""/>
    <s v="Ekonomie, politologie, právo, psychologie, sociologie"/>
    <s v=""/>
    <s v=""/>
    <s v=""/>
    <s v=""/>
    <s v=""/>
    <s v=""/>
    <s v="Melancholik (člověk citlivý, introvertní, trudomyslný, zádumčivý)"/>
    <s v=""/>
    <s v=""/>
    <s v=""/>
    <s v="Nezaměstnaný"/>
    <s v=""/>
    <s v=""/>
    <s v=""/>
    <s v=""/>
    <s v=""/>
    <s v=""/>
    <s v=""/>
    <s v=""/>
    <s v=""/>
    <s v=""/>
    <s v=""/>
    <s v="Na žádné"/>
    <s v="Občas"/>
    <x v="2"/>
    <s v=""/>
    <s v="Tabulkové a grafické přehledy"/>
    <s v=""/>
    <x v="2"/>
    <s v="Ano"/>
    <s v="Funkční závislost mezi dvěma jevy"/>
    <s v="Funkční závislost mezi více než dvěma jevy"/>
    <s v="Sílu závislosti mezi více než dvěma jevy"/>
    <s v=""/>
    <s v=""/>
    <s v="Počet vražd měl rostoucí tendenci"/>
    <s v=""/>
    <s v=""/>
    <s v="V jednotkách zkoumaného jevu"/>
    <s v=""/>
    <s v=""/>
    <s v=""/>
    <s v="Směrodatná odchylka"/>
    <s v="1,2,3,4,5"/>
    <s v="10,20,30,40,800"/>
    <s v="5,200,300,400,500"/>
    <s v="1000,2000,3000,3500,3600,4000"/>
    <s v="Mezi roční spotřebou sýra na obyvatele a počtem udělených titulů z matematiky existuje silná korelace"/>
    <s v="Občas"/>
    <s v="Na internetu"/>
    <s v="Z jiného oboru"/>
  </r>
  <r>
    <n v="161"/>
    <n v="5700572"/>
    <s v="2019-02-21 11:51:23"/>
    <n v="289"/>
    <s v="ref=newsletter"/>
    <s v="Žena"/>
    <x v="0"/>
    <s v="Vysokoškolské vzdělání"/>
    <s v="Filozofie, historie, teologie, tělovýchova, uměnovědy"/>
    <s v=""/>
    <s v=""/>
    <s v=""/>
    <s v=""/>
    <s v=""/>
    <s v=""/>
    <s v=""/>
    <s v="Melancholik (člověk citlivý, introvertní, trudomyslný, zádumčivý)"/>
    <s v=""/>
    <s v="Podnikatel/zaměstnanec"/>
    <s v=""/>
    <s v=""/>
    <s v=""/>
    <s v=""/>
    <s v=""/>
    <s v=""/>
    <s v="Úředníci"/>
    <s v=""/>
    <s v=""/>
    <s v=""/>
    <s v=""/>
    <s v=""/>
    <s v=""/>
    <s v=""/>
    <s v="Občas"/>
    <x v="0"/>
    <s v=""/>
    <s v="Tabulkové a grafické přehledy"/>
    <s v=""/>
    <x v="3"/>
    <s v="Spíše ne"/>
    <s v=""/>
    <s v="Funkční závislost mezi více než dvěma jevy"/>
    <s v=""/>
    <s v=""/>
    <s v=""/>
    <s v="Počet vražd měl klesající tendenci"/>
    <s v=""/>
    <s v=""/>
    <s v=""/>
    <s v="V jednotkách zkoumaného jevu umocněných na druhou"/>
    <s v=""/>
    <s v=""/>
    <s v="Směrodatná odchylka"/>
    <s v=""/>
    <s v=""/>
    <s v=""/>
    <s v="1000,2000,3000,3500,3600,4000"/>
    <s v="Mezi roční spotřebou sýra na obyvatele a počtem udělených titulů z matematiky není žádná korelace"/>
    <s v="Ano"/>
    <s v="Na internetu"/>
    <s v="Kultuře"/>
  </r>
  <r>
    <n v="162"/>
    <n v="5700866"/>
    <s v="2019-02-21 14:10:40"/>
    <n v="667"/>
    <s v="ref=promoverejnyne"/>
    <s v="Žena"/>
    <x v="2"/>
    <s v="Vysokoškolské vzdělání"/>
    <s v=""/>
    <s v=""/>
    <s v=""/>
    <s v=""/>
    <s v=""/>
    <s v=""/>
    <s v=""/>
    <s v="V žádném z výše uvedených"/>
    <s v="Cholerik (člověk vznětlivý a výbušný)"/>
    <s v=""/>
    <s v="Podnikatel/zaměstnanec"/>
    <s v=""/>
    <s v=""/>
    <s v=""/>
    <s v=""/>
    <s v=""/>
    <s v="Techničtí a odborní pracovníci"/>
    <s v=""/>
    <s v=""/>
    <s v=""/>
    <s v=""/>
    <s v=""/>
    <s v=""/>
    <s v=""/>
    <s v=""/>
    <s v="Ano"/>
    <x v="2"/>
    <s v=""/>
    <s v="Tabulkové a grafické přehledy"/>
    <s v=""/>
    <x v="3"/>
    <s v="Nedovedu posoudit"/>
    <s v=""/>
    <s v=""/>
    <s v=""/>
    <s v=""/>
    <s v="Nevím"/>
    <s v="Počet vražd měl klesající tendenci"/>
    <s v=""/>
    <s v=""/>
    <s v="V jednotkách zkoumaného jevu"/>
    <s v=""/>
    <s v=""/>
    <s v="Špičatost"/>
    <s v=""/>
    <s v="1,2,3,4,5"/>
    <s v=""/>
    <s v=""/>
    <s v=""/>
    <s v="Mezi roční spotřebou sýra na obyvatele a počtem udělených titulů z matematiky je zdánlivá korelace"/>
    <s v="Ano"/>
    <s v="Na internetu"/>
    <s v="Kultuře"/>
  </r>
  <r>
    <n v="163"/>
    <n v="5701025"/>
    <s v="2019-02-21 15:09:38"/>
    <n v="229"/>
    <s v=""/>
    <s v="Žena"/>
    <x v="0"/>
    <s v="Střední vzdělání"/>
    <s v=""/>
    <s v=""/>
    <s v=""/>
    <s v=""/>
    <s v=""/>
    <s v=""/>
    <s v=""/>
    <s v="V žádném z výše uvedených"/>
    <s v="Flegmatik (člověk klidný a pomalý, přemýšlivý a často uzavřený do sebe)"/>
    <s v=""/>
    <s v=""/>
    <s v="Na mateřské dovolené"/>
    <s v=""/>
    <s v=""/>
    <s v=""/>
    <s v=""/>
    <s v=""/>
    <s v=""/>
    <s v=""/>
    <s v=""/>
    <s v=""/>
    <s v=""/>
    <s v=""/>
    <s v=""/>
    <s v="Na žádné"/>
    <s v="Ne"/>
    <x v="1"/>
    <s v=""/>
    <s v=""/>
    <s v="Statistiku nepoužívám"/>
    <x v="1"/>
    <s v="Nedovedu posoudit"/>
    <s v=""/>
    <s v=""/>
    <s v=""/>
    <s v=""/>
    <s v="Nevím"/>
    <s v="Počet vražd měl rostoucí tendenci"/>
    <s v="V procentech"/>
    <s v=""/>
    <s v=""/>
    <s v=""/>
    <s v=""/>
    <s v="Špičatost"/>
    <s v=""/>
    <s v=""/>
    <s v=""/>
    <s v="5,200,300,400,500"/>
    <s v=""/>
    <s v="Mezi roční spotřebou sýra na obyvatele a počtem udělených titulů z matematiky existuje silná korelace"/>
    <s v="Občas"/>
    <s v="Rozhlase"/>
    <s v="Počasí"/>
  </r>
  <r>
    <m/>
    <m/>
    <m/>
    <m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x v="4"/>
    <m/>
    <m/>
    <m/>
    <x v="4"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">
  <r>
    <n v="2"/>
    <x v="0"/>
  </r>
  <r>
    <n v="3"/>
    <x v="0"/>
  </r>
  <r>
    <n v="4"/>
    <x v="1"/>
  </r>
  <r>
    <n v="5"/>
    <x v="0"/>
  </r>
  <r>
    <n v="6"/>
    <x v="0"/>
  </r>
  <r>
    <n v="7"/>
    <x v="1"/>
  </r>
  <r>
    <n v="8"/>
    <x v="1"/>
  </r>
  <r>
    <n v="9"/>
    <x v="0"/>
  </r>
  <r>
    <n v="10"/>
    <x v="0"/>
  </r>
  <r>
    <n v="11"/>
    <x v="1"/>
  </r>
  <r>
    <n v="12"/>
    <x v="0"/>
  </r>
  <r>
    <n v="13"/>
    <x v="0"/>
  </r>
  <r>
    <n v="14"/>
    <x v="0"/>
  </r>
  <r>
    <n v="15"/>
    <x v="0"/>
  </r>
  <r>
    <n v="16"/>
    <x v="0"/>
  </r>
  <r>
    <n v="17"/>
    <x v="1"/>
  </r>
  <r>
    <n v="18"/>
    <x v="0"/>
  </r>
  <r>
    <n v="19"/>
    <x v="0"/>
  </r>
  <r>
    <n v="20"/>
    <x v="0"/>
  </r>
  <r>
    <n v="21"/>
    <x v="0"/>
  </r>
  <r>
    <n v="22"/>
    <x v="0"/>
  </r>
  <r>
    <n v="23"/>
    <x v="1"/>
  </r>
  <r>
    <n v="24"/>
    <x v="0"/>
  </r>
  <r>
    <n v="25"/>
    <x v="0"/>
  </r>
  <r>
    <n v="26"/>
    <x v="0"/>
  </r>
  <r>
    <n v="27"/>
    <x v="0"/>
  </r>
  <r>
    <n v="28"/>
    <x v="0"/>
  </r>
  <r>
    <n v="29"/>
    <x v="0"/>
  </r>
  <r>
    <n v="30"/>
    <x v="0"/>
  </r>
  <r>
    <n v="31"/>
    <x v="0"/>
  </r>
  <r>
    <n v="32"/>
    <x v="0"/>
  </r>
  <r>
    <n v="33"/>
    <x v="1"/>
  </r>
  <r>
    <n v="34"/>
    <x v="0"/>
  </r>
  <r>
    <n v="35"/>
    <x v="0"/>
  </r>
  <r>
    <n v="36"/>
    <x v="0"/>
  </r>
  <r>
    <n v="37"/>
    <x v="0"/>
  </r>
  <r>
    <n v="38"/>
    <x v="0"/>
  </r>
  <r>
    <n v="39"/>
    <x v="0"/>
  </r>
  <r>
    <n v="40"/>
    <x v="1"/>
  </r>
  <r>
    <n v="41"/>
    <x v="0"/>
  </r>
  <r>
    <n v="42"/>
    <x v="0"/>
  </r>
  <r>
    <n v="43"/>
    <x v="1"/>
  </r>
  <r>
    <n v="44"/>
    <x v="1"/>
  </r>
  <r>
    <n v="45"/>
    <x v="0"/>
  </r>
  <r>
    <n v="46"/>
    <x v="1"/>
  </r>
  <r>
    <n v="47"/>
    <x v="0"/>
  </r>
  <r>
    <n v="48"/>
    <x v="1"/>
  </r>
  <r>
    <n v="49"/>
    <x v="1"/>
  </r>
  <r>
    <n v="50"/>
    <x v="1"/>
  </r>
  <r>
    <n v="51"/>
    <x v="1"/>
  </r>
  <r>
    <n v="52"/>
    <x v="0"/>
  </r>
  <r>
    <n v="53"/>
    <x v="0"/>
  </r>
  <r>
    <n v="54"/>
    <x v="1"/>
  </r>
  <r>
    <n v="55"/>
    <x v="0"/>
  </r>
  <r>
    <n v="56"/>
    <x v="0"/>
  </r>
  <r>
    <n v="57"/>
    <x v="0"/>
  </r>
  <r>
    <n v="58"/>
    <x v="0"/>
  </r>
  <r>
    <n v="59"/>
    <x v="0"/>
  </r>
  <r>
    <n v="60"/>
    <x v="1"/>
  </r>
  <r>
    <n v="61"/>
    <x v="0"/>
  </r>
  <r>
    <n v="62"/>
    <x v="0"/>
  </r>
  <r>
    <n v="63"/>
    <x v="0"/>
  </r>
  <r>
    <n v="64"/>
    <x v="0"/>
  </r>
  <r>
    <n v="65"/>
    <x v="1"/>
  </r>
  <r>
    <n v="66"/>
    <x v="1"/>
  </r>
  <r>
    <n v="67"/>
    <x v="0"/>
  </r>
  <r>
    <n v="68"/>
    <x v="1"/>
  </r>
  <r>
    <n v="69"/>
    <x v="1"/>
  </r>
  <r>
    <n v="70"/>
    <x v="1"/>
  </r>
  <r>
    <n v="71"/>
    <x v="0"/>
  </r>
  <r>
    <n v="72"/>
    <x v="1"/>
  </r>
  <r>
    <n v="73"/>
    <x v="1"/>
  </r>
  <r>
    <n v="74"/>
    <x v="1"/>
  </r>
  <r>
    <n v="75"/>
    <x v="0"/>
  </r>
  <r>
    <n v="76"/>
    <x v="0"/>
  </r>
  <r>
    <n v="77"/>
    <x v="0"/>
  </r>
  <r>
    <n v="78"/>
    <x v="0"/>
  </r>
  <r>
    <n v="79"/>
    <x v="0"/>
  </r>
  <r>
    <n v="80"/>
    <x v="0"/>
  </r>
  <r>
    <n v="81"/>
    <x v="1"/>
  </r>
  <r>
    <n v="82"/>
    <x v="1"/>
  </r>
  <r>
    <n v="83"/>
    <x v="0"/>
  </r>
  <r>
    <n v="84"/>
    <x v="0"/>
  </r>
  <r>
    <n v="85"/>
    <x v="0"/>
  </r>
  <r>
    <n v="86"/>
    <x v="0"/>
  </r>
  <r>
    <n v="87"/>
    <x v="0"/>
  </r>
  <r>
    <n v="88"/>
    <x v="0"/>
  </r>
  <r>
    <n v="89"/>
    <x v="0"/>
  </r>
  <r>
    <n v="90"/>
    <x v="0"/>
  </r>
  <r>
    <n v="91"/>
    <x v="0"/>
  </r>
  <r>
    <n v="92"/>
    <x v="0"/>
  </r>
  <r>
    <n v="93"/>
    <x v="0"/>
  </r>
  <r>
    <n v="94"/>
    <x v="0"/>
  </r>
  <r>
    <n v="95"/>
    <x v="0"/>
  </r>
  <r>
    <n v="96"/>
    <x v="0"/>
  </r>
  <r>
    <n v="97"/>
    <x v="0"/>
  </r>
  <r>
    <n v="98"/>
    <x v="0"/>
  </r>
  <r>
    <n v="99"/>
    <x v="0"/>
  </r>
  <r>
    <n v="100"/>
    <x v="0"/>
  </r>
  <r>
    <n v="101"/>
    <x v="0"/>
  </r>
  <r>
    <n v="102"/>
    <x v="0"/>
  </r>
  <r>
    <n v="103"/>
    <x v="0"/>
  </r>
  <r>
    <n v="104"/>
    <x v="0"/>
  </r>
  <r>
    <n v="105"/>
    <x v="0"/>
  </r>
  <r>
    <n v="106"/>
    <x v="0"/>
  </r>
  <r>
    <n v="107"/>
    <x v="0"/>
  </r>
  <r>
    <n v="108"/>
    <x v="0"/>
  </r>
  <r>
    <n v="109"/>
    <x v="0"/>
  </r>
  <r>
    <n v="110"/>
    <x v="0"/>
  </r>
  <r>
    <n v="111"/>
    <x v="1"/>
  </r>
  <r>
    <n v="112"/>
    <x v="1"/>
  </r>
  <r>
    <n v="113"/>
    <x v="0"/>
  </r>
  <r>
    <n v="114"/>
    <x v="0"/>
  </r>
  <r>
    <n v="115"/>
    <x v="0"/>
  </r>
  <r>
    <n v="116"/>
    <x v="0"/>
  </r>
  <r>
    <n v="117"/>
    <x v="0"/>
  </r>
  <r>
    <n v="118"/>
    <x v="1"/>
  </r>
  <r>
    <n v="119"/>
    <x v="0"/>
  </r>
  <r>
    <n v="120"/>
    <x v="0"/>
  </r>
  <r>
    <n v="121"/>
    <x v="1"/>
  </r>
  <r>
    <n v="122"/>
    <x v="0"/>
  </r>
  <r>
    <n v="123"/>
    <x v="1"/>
  </r>
  <r>
    <n v="124"/>
    <x v="1"/>
  </r>
  <r>
    <n v="125"/>
    <x v="0"/>
  </r>
  <r>
    <n v="126"/>
    <x v="0"/>
  </r>
  <r>
    <n v="127"/>
    <x v="1"/>
  </r>
  <r>
    <n v="128"/>
    <x v="0"/>
  </r>
  <r>
    <n v="129"/>
    <x v="0"/>
  </r>
  <r>
    <n v="130"/>
    <x v="1"/>
  </r>
  <r>
    <n v="131"/>
    <x v="1"/>
  </r>
  <r>
    <n v="132"/>
    <x v="1"/>
  </r>
  <r>
    <n v="133"/>
    <x v="1"/>
  </r>
  <r>
    <n v="134"/>
    <x v="1"/>
  </r>
  <r>
    <n v="135"/>
    <x v="1"/>
  </r>
  <r>
    <n v="136"/>
    <x v="0"/>
  </r>
  <r>
    <n v="137"/>
    <x v="1"/>
  </r>
  <r>
    <n v="138"/>
    <x v="1"/>
  </r>
  <r>
    <n v="139"/>
    <x v="0"/>
  </r>
  <r>
    <n v="140"/>
    <x v="0"/>
  </r>
  <r>
    <n v="141"/>
    <x v="0"/>
  </r>
  <r>
    <n v="142"/>
    <x v="0"/>
  </r>
  <r>
    <n v="143"/>
    <x v="0"/>
  </r>
  <r>
    <n v="144"/>
    <x v="0"/>
  </r>
  <r>
    <n v="145"/>
    <x v="1"/>
  </r>
  <r>
    <n v="146"/>
    <x v="1"/>
  </r>
  <r>
    <n v="147"/>
    <x v="1"/>
  </r>
  <r>
    <n v="148"/>
    <x v="0"/>
  </r>
  <r>
    <n v="149"/>
    <x v="0"/>
  </r>
  <r>
    <n v="150"/>
    <x v="1"/>
  </r>
  <r>
    <n v="151"/>
    <x v="1"/>
  </r>
  <r>
    <n v="152"/>
    <x v="0"/>
  </r>
  <r>
    <n v="153"/>
    <x v="0"/>
  </r>
  <r>
    <n v="154"/>
    <x v="0"/>
  </r>
  <r>
    <n v="155"/>
    <x v="0"/>
  </r>
  <r>
    <n v="156"/>
    <x v="1"/>
  </r>
  <r>
    <n v="157"/>
    <x v="1"/>
  </r>
  <r>
    <n v="158"/>
    <x v="0"/>
  </r>
  <r>
    <n v="159"/>
    <x v="0"/>
  </r>
  <r>
    <n v="160"/>
    <x v="0"/>
  </r>
  <r>
    <n v="161"/>
    <x v="0"/>
  </r>
  <r>
    <n v="162"/>
    <x v="0"/>
  </r>
  <r>
    <n v="163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">
  <r>
    <x v="0"/>
  </r>
  <r>
    <x v="1"/>
  </r>
  <r>
    <x v="1"/>
  </r>
  <r>
    <x v="0"/>
  </r>
  <r>
    <x v="1"/>
  </r>
  <r>
    <x v="1"/>
  </r>
  <r>
    <x v="0"/>
  </r>
  <r>
    <x v="0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0"/>
  </r>
  <r>
    <x v="0"/>
  </r>
  <r>
    <x v="1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0"/>
  </r>
  <r>
    <x v="0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">
  <r>
    <n v="1"/>
    <n v="5673667"/>
    <s v="2019-02-03 09:30:53"/>
    <n v="204"/>
    <s v=""/>
    <x v="0"/>
    <x v="0"/>
    <x v="0"/>
    <s v=""/>
    <s v="Ekonomie, politologie, právo, psychologie, sociologie"/>
    <s v=""/>
    <s v=""/>
    <s v=""/>
    <s v=""/>
    <s v=""/>
    <s v=""/>
    <x v="0"/>
    <x v="0"/>
    <s v="Student"/>
    <s v="Podnikatel/zaměstnanec"/>
    <s v=""/>
    <s v=""/>
    <s v=""/>
    <x v="0"/>
    <s v="Zákonodárci a řídící pracovníci"/>
    <s v=""/>
    <s v=""/>
    <s v=""/>
    <s v=""/>
    <s v=""/>
    <s v=""/>
    <s v=""/>
    <s v=""/>
    <s v=""/>
    <s v=""/>
    <x v="0"/>
    <x v="0"/>
    <x v="0"/>
    <s v="Výzkum"/>
    <s v="Tabulkové a grafické přehledy"/>
    <s v=""/>
    <x v="0"/>
    <x v="0"/>
    <x v="0"/>
    <s v="Funkční závislost mezi dvěma jevy"/>
    <s v=""/>
    <s v=""/>
    <s v=""/>
    <s v=""/>
    <x v="0"/>
    <x v="0"/>
    <s v=""/>
    <s v="Bezrozměrným číslem"/>
    <s v=""/>
    <s v=""/>
    <x v="0"/>
    <s v=""/>
    <s v=""/>
    <s v="Směrodatná odchylka"/>
    <x v="0"/>
    <x v="0"/>
    <s v=""/>
    <s v=""/>
    <s v="1000,2000,3000,3500,3600,4000"/>
    <x v="0"/>
    <x v="0"/>
    <x v="0"/>
    <x v="0"/>
    <s v="Technologiích"/>
  </r>
  <r>
    <n v="2"/>
    <n v="5673668"/>
    <s v="2019-02-03 09:38:13"/>
    <n v="490"/>
    <s v=""/>
    <x v="1"/>
    <x v="0"/>
    <x v="0"/>
    <s v=""/>
    <s v="Ekonomie, politologie, právo, psychologie, sociologie"/>
    <s v=""/>
    <s v=""/>
    <s v=""/>
    <s v=""/>
    <s v=""/>
    <s v=""/>
    <x v="0"/>
    <x v="1"/>
    <s v="Student"/>
    <s v="Podnikatel/zaměstnanec"/>
    <s v=""/>
    <s v=""/>
    <s v=""/>
    <x v="0"/>
    <s v=""/>
    <s v=""/>
    <s v=""/>
    <s v=""/>
    <s v="Pracovníci ve službách a prodeji"/>
    <s v=""/>
    <s v=""/>
    <s v=""/>
    <s v=""/>
    <s v=""/>
    <s v=""/>
    <x v="1"/>
    <x v="0"/>
    <x v="0"/>
    <s v="Výzkum"/>
    <s v="Tabulkové a grafické přehledy"/>
    <s v=""/>
    <x v="0"/>
    <x v="0"/>
    <x v="0"/>
    <s v="Funkční závislost mezi dvěma jevy"/>
    <s v="Funkční závislost mezi více než dvěma jevy"/>
    <s v=""/>
    <s v=""/>
    <s v=""/>
    <x v="1"/>
    <x v="0"/>
    <s v=""/>
    <s v="Bezrozměrným číslem"/>
    <s v=""/>
    <s v=""/>
    <x v="0"/>
    <s v="Šikmost"/>
    <s v="Špičatost"/>
    <s v=""/>
    <x v="1"/>
    <x v="0"/>
    <s v="10,20,30,40,800"/>
    <s v="5,200,300,400,500"/>
    <s v="1000,2000,3000,3500,3600,4000"/>
    <x v="1"/>
    <x v="1"/>
    <x v="0"/>
    <x v="0"/>
    <s v="Z jiného oboru"/>
  </r>
  <r>
    <n v="3"/>
    <n v="5673670"/>
    <s v="2019-02-03 09:48:47"/>
    <n v="1263"/>
    <s v=""/>
    <x v="1"/>
    <x v="1"/>
    <x v="0"/>
    <s v=""/>
    <s v="Ekonomie, politologie, právo, psychologie, sociologie"/>
    <s v=""/>
    <s v=""/>
    <s v=""/>
    <s v=""/>
    <s v=""/>
    <s v=""/>
    <x v="0"/>
    <x v="1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1"/>
    <x v="1"/>
    <s v=""/>
    <s v=""/>
    <s v="Statistiku nepoužívám"/>
    <x v="1"/>
    <x v="1"/>
    <x v="1"/>
    <s v="Funkční závislost mezi dvěma jevy"/>
    <s v=""/>
    <s v=""/>
    <s v=""/>
    <s v=""/>
    <x v="0"/>
    <x v="1"/>
    <s v=""/>
    <s v=""/>
    <s v="V jednotkách zkoumaného jevu"/>
    <s v=""/>
    <x v="1"/>
    <s v="Šikmost"/>
    <s v=""/>
    <s v=""/>
    <x v="2"/>
    <x v="0"/>
    <s v=""/>
    <s v=""/>
    <s v=""/>
    <x v="2"/>
    <x v="0"/>
    <x v="1"/>
    <x v="0"/>
    <s v="Sportu"/>
  </r>
  <r>
    <n v="4"/>
    <n v="5673682"/>
    <s v="2019-02-03 10:16:48"/>
    <n v="542"/>
    <s v=""/>
    <x v="0"/>
    <x v="1"/>
    <x v="0"/>
    <s v=""/>
    <s v="Ekonomie, politologie, právo, psychologie, sociologie"/>
    <s v=""/>
    <s v=""/>
    <s v=""/>
    <s v=""/>
    <s v=""/>
    <s v=""/>
    <x v="0"/>
    <x v="2"/>
    <s v="Student"/>
    <s v="Podnikatel/zaměstnanec"/>
    <s v=""/>
    <s v=""/>
    <s v=""/>
    <x v="0"/>
    <s v=""/>
    <s v=""/>
    <s v=""/>
    <s v=""/>
    <s v="Pracovníci ve službách a prodeji"/>
    <s v=""/>
    <s v=""/>
    <s v=""/>
    <s v=""/>
    <s v=""/>
    <s v=""/>
    <x v="1"/>
    <x v="0"/>
    <x v="2"/>
    <s v=""/>
    <s v="Tabulkové a grafické přehledy"/>
    <s v=""/>
    <x v="2"/>
    <x v="2"/>
    <x v="2"/>
    <s v=""/>
    <s v=""/>
    <s v=""/>
    <s v="Významnost závislosti"/>
    <s v=""/>
    <x v="2"/>
    <x v="1"/>
    <s v="V procentech"/>
    <s v=""/>
    <s v="V jednotkách zkoumaného jevu"/>
    <s v=""/>
    <x v="2"/>
    <s v=""/>
    <s v=""/>
    <s v="Směrodatná odchylka"/>
    <x v="0"/>
    <x v="0"/>
    <s v=""/>
    <s v=""/>
    <s v=""/>
    <x v="2"/>
    <x v="0"/>
    <x v="0"/>
    <x v="0"/>
    <s v="Sportu"/>
  </r>
  <r>
    <n v="5"/>
    <n v="5673687"/>
    <s v="2019-02-03 10:25:35"/>
    <n v="248"/>
    <s v="fbclid=IwAR0HQV7wdhTHarxcmpkWYQkvBly-UZHIANAy8INj1nDMOcYbXEKyIpk4-3I"/>
    <x v="1"/>
    <x v="0"/>
    <x v="0"/>
    <s v=""/>
    <s v="Ekonomie, politologie, právo, psychologie, sociologie"/>
    <s v=""/>
    <s v=""/>
    <s v=""/>
    <s v=""/>
    <s v=""/>
    <s v=""/>
    <x v="0"/>
    <x v="2"/>
    <s v=""/>
    <s v="Podnikatel/zaměstnanec"/>
    <s v=""/>
    <s v=""/>
    <s v=""/>
    <x v="2"/>
    <s v=""/>
    <s v=""/>
    <s v=""/>
    <s v=""/>
    <s v=""/>
    <s v=""/>
    <s v=""/>
    <s v=""/>
    <s v=""/>
    <s v=""/>
    <s v="Na žádné"/>
    <x v="2"/>
    <x v="0"/>
    <x v="2"/>
    <s v=""/>
    <s v="Tabulkové a grafické přehledy"/>
    <s v=""/>
    <x v="2"/>
    <x v="3"/>
    <x v="0"/>
    <s v="Funkční závislost mezi dvěma jevy"/>
    <s v=""/>
    <s v=""/>
    <s v=""/>
    <s v=""/>
    <x v="0"/>
    <x v="0"/>
    <s v="V procentech"/>
    <s v=""/>
    <s v=""/>
    <s v=""/>
    <x v="3"/>
    <s v=""/>
    <s v="Špičatost"/>
    <s v=""/>
    <x v="3"/>
    <x v="1"/>
    <s v=""/>
    <s v=""/>
    <s v="1000,2000,3000,3500,3600,4000"/>
    <x v="3"/>
    <x v="1"/>
    <x v="2"/>
    <x v="0"/>
    <s v="Životním stylu"/>
  </r>
  <r>
    <n v="6"/>
    <n v="5673724"/>
    <s v="2019-02-03 11:35:36"/>
    <n v="142"/>
    <s v=""/>
    <x v="1"/>
    <x v="0"/>
    <x v="1"/>
    <s v=""/>
    <s v=""/>
    <s v=""/>
    <s v=""/>
    <s v=""/>
    <s v=""/>
    <s v=""/>
    <s v="V žádném z výše uvedených"/>
    <x v="1"/>
    <x v="3"/>
    <s v=""/>
    <s v=""/>
    <s v="Na mateřské dovolené"/>
    <s v=""/>
    <s v=""/>
    <x v="3"/>
    <s v=""/>
    <s v=""/>
    <s v=""/>
    <s v=""/>
    <s v=""/>
    <s v=""/>
    <s v=""/>
    <s v=""/>
    <s v=""/>
    <s v=""/>
    <s v="Na žádné"/>
    <x v="2"/>
    <x v="0"/>
    <x v="1"/>
    <s v=""/>
    <s v=""/>
    <s v="Statistiku nepoužívám"/>
    <x v="1"/>
    <x v="1"/>
    <x v="0"/>
    <s v="Funkční závislost mezi dvěma jevy"/>
    <s v=""/>
    <s v=""/>
    <s v=""/>
    <s v=""/>
    <x v="0"/>
    <x v="1"/>
    <s v="V procentech"/>
    <s v=""/>
    <s v=""/>
    <s v=""/>
    <x v="3"/>
    <s v=""/>
    <s v=""/>
    <s v="Směrodatná odchylka"/>
    <x v="0"/>
    <x v="0"/>
    <s v=""/>
    <s v=""/>
    <s v="1000,2000,3000,3500,3600,4000"/>
    <x v="0"/>
    <x v="0"/>
    <x v="1"/>
    <x v="0"/>
    <s v="Sportu"/>
  </r>
  <r>
    <n v="7"/>
    <n v="5673727"/>
    <s v="2019-02-03 11:39:46"/>
    <n v="263"/>
    <s v=""/>
    <x v="0"/>
    <x v="2"/>
    <x v="1"/>
    <s v=""/>
    <s v=""/>
    <s v=""/>
    <s v="Technický"/>
    <s v=""/>
    <s v=""/>
    <s v=""/>
    <s v=""/>
    <x v="2"/>
    <x v="1"/>
    <s v=""/>
    <s v=""/>
    <s v=""/>
    <s v="Nezaměstnaný"/>
    <s v=""/>
    <x v="4"/>
    <s v=""/>
    <s v=""/>
    <s v=""/>
    <s v=""/>
    <s v=""/>
    <s v=""/>
    <s v=""/>
    <s v=""/>
    <s v=""/>
    <s v=""/>
    <s v="Na žádné"/>
    <x v="2"/>
    <x v="0"/>
    <x v="2"/>
    <s v=""/>
    <s v="Tabulkové a grafické přehledy"/>
    <s v=""/>
    <x v="2"/>
    <x v="2"/>
    <x v="3"/>
    <s v=""/>
    <s v="Funkční závislost mezi více než dvěma jevy"/>
    <s v=""/>
    <s v=""/>
    <s v=""/>
    <x v="3"/>
    <x v="0"/>
    <s v=""/>
    <s v=""/>
    <s v="V jednotkách zkoumaného jevu"/>
    <s v=""/>
    <x v="1"/>
    <s v=""/>
    <s v=""/>
    <s v="Směrodatná odchylka"/>
    <x v="0"/>
    <x v="1"/>
    <s v=""/>
    <s v=""/>
    <s v="1000,2000,3000,3500,3600,4000"/>
    <x v="3"/>
    <x v="1"/>
    <x v="0"/>
    <x v="0"/>
    <s v="Z jiného oboru"/>
  </r>
  <r>
    <n v="8"/>
    <n v="5673729"/>
    <s v="2019-02-03 11:41:52"/>
    <n v="202"/>
    <s v=""/>
    <x v="0"/>
    <x v="1"/>
    <x v="1"/>
    <s v=""/>
    <s v="Ekonomie, politologie, právo, psychologie, sociologie"/>
    <s v=""/>
    <s v=""/>
    <s v=""/>
    <s v=""/>
    <s v=""/>
    <s v=""/>
    <x v="0"/>
    <x v="2"/>
    <s v="Student"/>
    <s v="Podnikatel/zaměstnanec"/>
    <s v=""/>
    <s v=""/>
    <s v=""/>
    <x v="0"/>
    <s v=""/>
    <s v=""/>
    <s v=""/>
    <s v=""/>
    <s v="Pracovníci ve službách a prodeji"/>
    <s v=""/>
    <s v=""/>
    <s v=""/>
    <s v=""/>
    <s v=""/>
    <s v=""/>
    <x v="1"/>
    <x v="0"/>
    <x v="0"/>
    <s v="Výzkum"/>
    <s v="Tabulkové a grafické přehledy"/>
    <s v=""/>
    <x v="0"/>
    <x v="0"/>
    <x v="1"/>
    <s v=""/>
    <s v="Funkční závislost mezi více než dvěma jevy"/>
    <s v=""/>
    <s v=""/>
    <s v=""/>
    <x v="3"/>
    <x v="1"/>
    <s v=""/>
    <s v=""/>
    <s v=""/>
    <s v="V jednotkách zkoumaného jevu umocněných na druhou"/>
    <x v="4"/>
    <s v=""/>
    <s v="Špičatost"/>
    <s v=""/>
    <x v="3"/>
    <x v="0"/>
    <s v=""/>
    <s v=""/>
    <s v=""/>
    <x v="2"/>
    <x v="0"/>
    <x v="0"/>
    <x v="0"/>
    <s v="Sportu"/>
  </r>
  <r>
    <n v="9"/>
    <n v="5673755"/>
    <s v="2019-02-03 12:04:21"/>
    <n v="507"/>
    <s v=""/>
    <x v="1"/>
    <x v="0"/>
    <x v="0"/>
    <s v=""/>
    <s v="Ekonomie, politologie, právo, psychologie, sociologie"/>
    <s v=""/>
    <s v=""/>
    <s v=""/>
    <s v=""/>
    <s v=""/>
    <s v=""/>
    <x v="0"/>
    <x v="2"/>
    <s v=""/>
    <s v=""/>
    <s v="Na mateřské dovolené"/>
    <s v=""/>
    <s v=""/>
    <x v="3"/>
    <s v=""/>
    <s v=""/>
    <s v=""/>
    <s v=""/>
    <s v=""/>
    <s v=""/>
    <s v=""/>
    <s v=""/>
    <s v=""/>
    <s v=""/>
    <s v="Na žádné"/>
    <x v="2"/>
    <x v="0"/>
    <x v="0"/>
    <s v=""/>
    <s v="Tabulkové a grafické přehledy"/>
    <s v=""/>
    <x v="2"/>
    <x v="2"/>
    <x v="0"/>
    <s v=""/>
    <s v="Funkční závislost mezi více než dvěma jevy"/>
    <s v=""/>
    <s v=""/>
    <s v=""/>
    <x v="3"/>
    <x v="0"/>
    <s v=""/>
    <s v=""/>
    <s v="V jednotkách zkoumaného jevu"/>
    <s v=""/>
    <x v="1"/>
    <s v=""/>
    <s v=""/>
    <s v="Směrodatná odchylka"/>
    <x v="0"/>
    <x v="0"/>
    <s v=""/>
    <s v=""/>
    <s v=""/>
    <x v="2"/>
    <x v="1"/>
    <x v="0"/>
    <x v="0"/>
    <s v="Životním stylu"/>
  </r>
  <r>
    <n v="10"/>
    <n v="5673791"/>
    <s v="2019-02-03 13:00:41"/>
    <n v="151"/>
    <s v=""/>
    <x v="1"/>
    <x v="0"/>
    <x v="1"/>
    <s v=""/>
    <s v=""/>
    <s v=""/>
    <s v=""/>
    <s v=""/>
    <s v=""/>
    <s v=""/>
    <s v="V žádném z výše uvedených"/>
    <x v="1"/>
    <x v="1"/>
    <s v=""/>
    <s v=""/>
    <s v="Na mateřské dovolené"/>
    <s v=""/>
    <s v=""/>
    <x v="3"/>
    <s v=""/>
    <s v=""/>
    <s v=""/>
    <s v=""/>
    <s v=""/>
    <s v=""/>
    <s v=""/>
    <s v=""/>
    <s v=""/>
    <s v=""/>
    <s v="Na žádné"/>
    <x v="2"/>
    <x v="1"/>
    <x v="1"/>
    <s v=""/>
    <s v=""/>
    <s v="Statistiku nepoužívám"/>
    <x v="1"/>
    <x v="1"/>
    <x v="0"/>
    <s v=""/>
    <s v="Funkční závislost mezi více než dvěma jevy"/>
    <s v=""/>
    <s v=""/>
    <s v=""/>
    <x v="3"/>
    <x v="0"/>
    <s v=""/>
    <s v=""/>
    <s v="V jednotkách zkoumaného jevu"/>
    <s v="V jednotkách zkoumaného jevu umocněných na druhou"/>
    <x v="5"/>
    <s v=""/>
    <s v="Špičatost"/>
    <s v=""/>
    <x v="3"/>
    <x v="1"/>
    <s v="10,20,30,40,800"/>
    <s v=""/>
    <s v=""/>
    <x v="4"/>
    <x v="1"/>
    <x v="0"/>
    <x v="0"/>
    <s v="Životním stylu"/>
  </r>
  <r>
    <n v="11"/>
    <n v="5673890"/>
    <s v="2019-02-03 14:52:17"/>
    <n v="297"/>
    <s v="fbclid=IwAR31miyUfNiOb1WT2nkOjrjPoS4lQjUJVdyf7hlXYoCx_t9KeCUMKc55zfs"/>
    <x v="0"/>
    <x v="0"/>
    <x v="1"/>
    <s v=""/>
    <s v=""/>
    <s v=""/>
    <s v="Technický"/>
    <s v=""/>
    <s v=""/>
    <s v=""/>
    <s v=""/>
    <x v="2"/>
    <x v="1"/>
    <s v=""/>
    <s v="Podnikatel/zaměstnanec"/>
    <s v=""/>
    <s v=""/>
    <s v=""/>
    <x v="2"/>
    <s v=""/>
    <s v=""/>
    <s v="Techničtí a odborní pracovníci"/>
    <s v=""/>
    <s v=""/>
    <s v=""/>
    <s v=""/>
    <s v=""/>
    <s v=""/>
    <s v=""/>
    <s v=""/>
    <x v="0"/>
    <x v="1"/>
    <x v="2"/>
    <s v=""/>
    <s v="Tabulkové a grafické přehledy"/>
    <s v=""/>
    <x v="2"/>
    <x v="3"/>
    <x v="3"/>
    <s v=""/>
    <s v="Funkční závislost mezi více než dvěma jevy"/>
    <s v=""/>
    <s v=""/>
    <s v=""/>
    <x v="3"/>
    <x v="1"/>
    <s v=""/>
    <s v=""/>
    <s v=""/>
    <s v="V jednotkách zkoumaného jevu umocněných na druhou"/>
    <x v="4"/>
    <s v=""/>
    <s v=""/>
    <s v="Směrodatná odchylka"/>
    <x v="0"/>
    <x v="1"/>
    <s v=""/>
    <s v=""/>
    <s v="1000,2000,3000,3500,3600,4000"/>
    <x v="3"/>
    <x v="0"/>
    <x v="0"/>
    <x v="0"/>
    <s v="Sportu"/>
  </r>
  <r>
    <n v="12"/>
    <n v="5673941"/>
    <s v="2019-02-03 16:00:38"/>
    <n v="247"/>
    <s v="fbclid=IwAR204xomeeIeHSD3Rgjb_cXT8EejXacOnqnfeRLvJVjk5hRpFdyFFVn9pLo"/>
    <x v="1"/>
    <x v="0"/>
    <x v="0"/>
    <s v=""/>
    <s v=""/>
    <s v=""/>
    <s v="Technický"/>
    <s v=""/>
    <s v=""/>
    <s v=""/>
    <s v=""/>
    <x v="2"/>
    <x v="0"/>
    <s v=""/>
    <s v="Podnikatel/zaměstnanec"/>
    <s v=""/>
    <s v=""/>
    <s v=""/>
    <x v="2"/>
    <s v=""/>
    <s v=""/>
    <s v="Techničtí a odborní pracovníci"/>
    <s v=""/>
    <s v=""/>
    <s v=""/>
    <s v=""/>
    <s v=""/>
    <s v=""/>
    <s v=""/>
    <s v=""/>
    <x v="0"/>
    <x v="0"/>
    <x v="0"/>
    <s v=""/>
    <s v="Tabulkové a grafické přehledy"/>
    <s v=""/>
    <x v="2"/>
    <x v="2"/>
    <x v="1"/>
    <s v="Funkční závislost mezi dvěma jevy"/>
    <s v=""/>
    <s v=""/>
    <s v=""/>
    <s v=""/>
    <x v="0"/>
    <x v="1"/>
    <s v=""/>
    <s v="Bezrozměrným číslem"/>
    <s v=""/>
    <s v=""/>
    <x v="0"/>
    <s v=""/>
    <s v=""/>
    <s v="Směrodatná odchylka"/>
    <x v="0"/>
    <x v="1"/>
    <s v=""/>
    <s v=""/>
    <s v="1000,2000,3000,3500,3600,4000"/>
    <x v="3"/>
    <x v="1"/>
    <x v="0"/>
    <x v="0"/>
    <s v="Technologiích"/>
  </r>
  <r>
    <n v="13"/>
    <n v="5673945"/>
    <s v="2019-02-03 16:05:27"/>
    <n v="184"/>
    <s v=""/>
    <x v="1"/>
    <x v="2"/>
    <x v="2"/>
    <s v=""/>
    <s v="Ekonomie, politologie, právo, psychologie, sociologie"/>
    <s v=""/>
    <s v=""/>
    <s v=""/>
    <s v=""/>
    <s v=""/>
    <s v=""/>
    <x v="0"/>
    <x v="0"/>
    <s v=""/>
    <s v="Podnikatel/zaměstnanec"/>
    <s v=""/>
    <s v=""/>
    <s v=""/>
    <x v="2"/>
    <s v=""/>
    <s v=""/>
    <s v=""/>
    <s v="Úředníci"/>
    <s v=""/>
    <s v=""/>
    <s v=""/>
    <s v=""/>
    <s v=""/>
    <s v=""/>
    <s v=""/>
    <x v="0"/>
    <x v="0"/>
    <x v="0"/>
    <s v=""/>
    <s v=""/>
    <s v="Statistiku nepoužívám"/>
    <x v="1"/>
    <x v="1"/>
    <x v="0"/>
    <s v=""/>
    <s v="Funkční závislost mezi více než dvěma jevy"/>
    <s v=""/>
    <s v=""/>
    <s v=""/>
    <x v="3"/>
    <x v="1"/>
    <s v="V procentech"/>
    <s v=""/>
    <s v=""/>
    <s v=""/>
    <x v="3"/>
    <s v=""/>
    <s v="Špičatost"/>
    <s v=""/>
    <x v="3"/>
    <x v="1"/>
    <s v="10,20,30,40,800"/>
    <s v="5,200,300,400,500"/>
    <s v="1000,2000,3000,3500,3600,4000"/>
    <x v="5"/>
    <x v="1"/>
    <x v="2"/>
    <x v="1"/>
    <s v="Počasí"/>
  </r>
  <r>
    <n v="14"/>
    <n v="5673948"/>
    <s v="2019-02-03 16:09:37"/>
    <n v="161"/>
    <s v="fbclid=IwAR2s7P0oC6X-PQOH79rAvHfVjImEFKVH4lusaG3Hr_CV51_KSvW1mjBKNtY"/>
    <x v="1"/>
    <x v="1"/>
    <x v="0"/>
    <s v=""/>
    <s v=""/>
    <s v=""/>
    <s v="Technický"/>
    <s v=""/>
    <s v=""/>
    <s v="Vojenství a policie"/>
    <s v=""/>
    <x v="2"/>
    <x v="1"/>
    <s v="Student"/>
    <s v="Podnikatel/zaměstnanec"/>
    <s v=""/>
    <s v=""/>
    <s v=""/>
    <x v="0"/>
    <s v=""/>
    <s v=""/>
    <s v="Techničtí a odborní pracovníci"/>
    <s v=""/>
    <s v=""/>
    <s v=""/>
    <s v=""/>
    <s v=""/>
    <s v=""/>
    <s v=""/>
    <s v=""/>
    <x v="0"/>
    <x v="1"/>
    <x v="1"/>
    <s v=""/>
    <s v=""/>
    <s v="Statistiku nepoužívám"/>
    <x v="1"/>
    <x v="1"/>
    <x v="0"/>
    <s v="Funkční závislost mezi dvěma jevy"/>
    <s v=""/>
    <s v=""/>
    <s v=""/>
    <s v=""/>
    <x v="0"/>
    <x v="1"/>
    <s v="V procentech"/>
    <s v=""/>
    <s v=""/>
    <s v=""/>
    <x v="3"/>
    <s v=""/>
    <s v=""/>
    <s v="Směrodatná odchylka"/>
    <x v="0"/>
    <x v="0"/>
    <s v=""/>
    <s v=""/>
    <s v="1000,2000,3000,3500,3600,4000"/>
    <x v="0"/>
    <x v="0"/>
    <x v="0"/>
    <x v="0"/>
    <s v="Počasí"/>
  </r>
  <r>
    <n v="15"/>
    <n v="5673951"/>
    <s v="2019-02-03 16:11:49"/>
    <n v="208"/>
    <s v=""/>
    <x v="1"/>
    <x v="2"/>
    <x v="0"/>
    <s v="Filozofie, historie, teologie, tělovýchova, uměnovědy"/>
    <s v=""/>
    <s v=""/>
    <s v=""/>
    <s v=""/>
    <s v=""/>
    <s v=""/>
    <s v=""/>
    <x v="3"/>
    <x v="0"/>
    <s v=""/>
    <s v=""/>
    <s v="Na mateřské dovolené"/>
    <s v=""/>
    <s v=""/>
    <x v="3"/>
    <s v=""/>
    <s v=""/>
    <s v=""/>
    <s v="Úředníci"/>
    <s v=""/>
    <s v=""/>
    <s v=""/>
    <s v=""/>
    <s v=""/>
    <s v=""/>
    <s v=""/>
    <x v="0"/>
    <x v="2"/>
    <x v="0"/>
    <s v=""/>
    <s v="Tabulkové a grafické přehledy"/>
    <s v=""/>
    <x v="2"/>
    <x v="2"/>
    <x v="3"/>
    <s v="Funkční závislost mezi dvěma jevy"/>
    <s v=""/>
    <s v="Sílu závislosti mezi více než dvěma jevy"/>
    <s v=""/>
    <s v=""/>
    <x v="4"/>
    <x v="1"/>
    <s v=""/>
    <s v=""/>
    <s v="V jednotkách zkoumaného jevu"/>
    <s v=""/>
    <x v="1"/>
    <s v=""/>
    <s v=""/>
    <s v="Směrodatná odchylka"/>
    <x v="0"/>
    <x v="0"/>
    <s v=""/>
    <s v=""/>
    <s v="1000,2000,3000,3500,3600,4000"/>
    <x v="0"/>
    <x v="0"/>
    <x v="2"/>
    <x v="0"/>
    <s v="Politice"/>
  </r>
  <r>
    <n v="16"/>
    <n v="5673956"/>
    <s v="2019-02-03 16:14:20"/>
    <n v="303"/>
    <s v=""/>
    <x v="1"/>
    <x v="0"/>
    <x v="2"/>
    <s v=""/>
    <s v="Ekonomie, politologie, právo, psychologie, sociologie"/>
    <s v=""/>
    <s v=""/>
    <s v=""/>
    <s v=""/>
    <s v=""/>
    <s v=""/>
    <x v="0"/>
    <x v="2"/>
    <s v=""/>
    <s v="Podnikatel/zaměstnanec"/>
    <s v=""/>
    <s v=""/>
    <s v=""/>
    <x v="2"/>
    <s v=""/>
    <s v=""/>
    <s v="Techničtí a odborní pracovníci"/>
    <s v="Úředníci"/>
    <s v="Pracovníci ve službách a prodeji"/>
    <s v=""/>
    <s v=""/>
    <s v=""/>
    <s v=""/>
    <s v=""/>
    <s v=""/>
    <x v="0"/>
    <x v="1"/>
    <x v="1"/>
    <s v=""/>
    <s v=""/>
    <s v="Statistiku nepoužívám"/>
    <x v="1"/>
    <x v="1"/>
    <x v="1"/>
    <s v="Funkční závislost mezi dvěma jevy"/>
    <s v=""/>
    <s v=""/>
    <s v=""/>
    <s v=""/>
    <x v="0"/>
    <x v="0"/>
    <s v="V procentech"/>
    <s v=""/>
    <s v="V jednotkách zkoumaného jevu"/>
    <s v=""/>
    <x v="2"/>
    <s v="Šikmost"/>
    <s v=""/>
    <s v=""/>
    <x v="2"/>
    <x v="0"/>
    <s v=""/>
    <s v=""/>
    <s v=""/>
    <x v="2"/>
    <x v="1"/>
    <x v="1"/>
    <x v="0"/>
    <s v="Životním stylu"/>
  </r>
  <r>
    <n v="17"/>
    <n v="5673958"/>
    <s v="2019-02-03 16:15:37"/>
    <n v="131"/>
    <s v=""/>
    <x v="0"/>
    <x v="1"/>
    <x v="3"/>
    <s v=""/>
    <s v=""/>
    <s v=""/>
    <s v=""/>
    <s v=""/>
    <s v=""/>
    <s v=""/>
    <s v="V žádném z výše uvedených"/>
    <x v="1"/>
    <x v="0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2"/>
    <x v="2"/>
    <s v="Výzkum"/>
    <s v="Tabulkové a grafické přehledy"/>
    <s v=""/>
    <x v="0"/>
    <x v="2"/>
    <x v="2"/>
    <s v="Funkční závislost mezi dvěma jevy"/>
    <s v=""/>
    <s v=""/>
    <s v=""/>
    <s v=""/>
    <x v="0"/>
    <x v="0"/>
    <s v=""/>
    <s v="Bezrozměrným číslem"/>
    <s v=""/>
    <s v=""/>
    <x v="0"/>
    <s v="Šikmost"/>
    <s v=""/>
    <s v=""/>
    <x v="2"/>
    <x v="0"/>
    <s v=""/>
    <s v=""/>
    <s v=""/>
    <x v="2"/>
    <x v="0"/>
    <x v="2"/>
    <x v="0"/>
    <s v="Z jiného oboru"/>
  </r>
  <r>
    <n v="18"/>
    <n v="5673959"/>
    <s v="2019-02-03 16:18:50"/>
    <n v="314"/>
    <s v=""/>
    <x v="1"/>
    <x v="2"/>
    <x v="0"/>
    <s v=""/>
    <s v="Ekonomie, politologie, právo, psychologie, sociologie"/>
    <s v=""/>
    <s v=""/>
    <s v=""/>
    <s v=""/>
    <s v="Vojenství a policie"/>
    <s v=""/>
    <x v="4"/>
    <x v="3"/>
    <s v=""/>
    <s v="Podnikatel/zaměstnanec"/>
    <s v=""/>
    <s v=""/>
    <s v=""/>
    <x v="2"/>
    <s v=""/>
    <s v=""/>
    <s v=""/>
    <s v=""/>
    <s v=""/>
    <s v=""/>
    <s v=""/>
    <s v=""/>
    <s v=""/>
    <s v="Zaměstnanci v ozbrojených silách"/>
    <s v=""/>
    <x v="1"/>
    <x v="0"/>
    <x v="2"/>
    <s v=""/>
    <s v="Tabulkové a grafické přehledy"/>
    <s v=""/>
    <x v="2"/>
    <x v="3"/>
    <x v="2"/>
    <s v="Funkční závislost mezi dvěma jevy"/>
    <s v=""/>
    <s v=""/>
    <s v=""/>
    <s v=""/>
    <x v="0"/>
    <x v="0"/>
    <s v=""/>
    <s v=""/>
    <s v="V jednotkách zkoumaného jevu"/>
    <s v=""/>
    <x v="1"/>
    <s v=""/>
    <s v="Špičatost"/>
    <s v=""/>
    <x v="3"/>
    <x v="0"/>
    <s v=""/>
    <s v="5,200,300,400,500"/>
    <s v="1000,2000,3000,3500,3600,4000"/>
    <x v="6"/>
    <x v="2"/>
    <x v="2"/>
    <x v="0"/>
    <s v="Politice"/>
  </r>
  <r>
    <n v="19"/>
    <n v="5673964"/>
    <s v="2019-02-03 16:22:05"/>
    <n v="123"/>
    <s v=""/>
    <x v="1"/>
    <x v="0"/>
    <x v="1"/>
    <s v=""/>
    <s v="Ekonomie, politologie, právo, psychologie, sociologie"/>
    <s v=""/>
    <s v=""/>
    <s v=""/>
    <s v=""/>
    <s v=""/>
    <s v=""/>
    <x v="0"/>
    <x v="1"/>
    <s v=""/>
    <s v="Podnikatel/zaměstnanec"/>
    <s v="Na mateřské dovolené"/>
    <s v=""/>
    <s v=""/>
    <x v="3"/>
    <s v=""/>
    <s v=""/>
    <s v="Techničtí a odborní pracovníci"/>
    <s v=""/>
    <s v=""/>
    <s v=""/>
    <s v=""/>
    <s v=""/>
    <s v=""/>
    <s v=""/>
    <s v=""/>
    <x v="0"/>
    <x v="1"/>
    <x v="1"/>
    <s v=""/>
    <s v=""/>
    <s v="Statistiku nepoužívám"/>
    <x v="1"/>
    <x v="1"/>
    <x v="0"/>
    <s v=""/>
    <s v=""/>
    <s v="Sílu závislosti mezi více než dvěma jevy"/>
    <s v=""/>
    <s v=""/>
    <x v="5"/>
    <x v="1"/>
    <s v=""/>
    <s v=""/>
    <s v=""/>
    <s v="V jednotkách zkoumaného jevu umocněných na druhou"/>
    <x v="4"/>
    <s v=""/>
    <s v=""/>
    <s v="Směrodatná odchylka"/>
    <x v="0"/>
    <x v="0"/>
    <s v=""/>
    <s v=""/>
    <s v="1000,2000,3000,3500,3600,4000"/>
    <x v="0"/>
    <x v="1"/>
    <x v="2"/>
    <x v="1"/>
    <s v="Politice"/>
  </r>
  <r>
    <n v="20"/>
    <n v="5673982"/>
    <s v="2019-02-03 16:38:46"/>
    <n v="238"/>
    <s v=""/>
    <x v="1"/>
    <x v="0"/>
    <x v="0"/>
    <s v=""/>
    <s v="Ekonomie, politologie, právo, psychologie, sociologie"/>
    <s v=""/>
    <s v=""/>
    <s v=""/>
    <s v=""/>
    <s v=""/>
    <s v=""/>
    <x v="0"/>
    <x v="3"/>
    <s v=""/>
    <s v=""/>
    <s v="Na mateřské dovolené"/>
    <s v=""/>
    <s v=""/>
    <x v="3"/>
    <s v=""/>
    <s v=""/>
    <s v=""/>
    <s v="Úředníci"/>
    <s v=""/>
    <s v=""/>
    <s v=""/>
    <s v=""/>
    <s v=""/>
    <s v=""/>
    <s v=""/>
    <x v="0"/>
    <x v="1"/>
    <x v="1"/>
    <s v=""/>
    <s v=""/>
    <s v="Statistiku nepoužívám"/>
    <x v="1"/>
    <x v="1"/>
    <x v="3"/>
    <s v=""/>
    <s v=""/>
    <s v="Sílu závislosti mezi více než dvěma jevy"/>
    <s v=""/>
    <s v=""/>
    <x v="5"/>
    <x v="0"/>
    <s v=""/>
    <s v=""/>
    <s v="V jednotkách zkoumaného jevu"/>
    <s v=""/>
    <x v="1"/>
    <s v=""/>
    <s v="Špičatost"/>
    <s v=""/>
    <x v="3"/>
    <x v="1"/>
    <s v="10,20,30,40,800"/>
    <s v="5,200,300,400,500"/>
    <s v="1000,2000,3000,3500,3600,4000"/>
    <x v="5"/>
    <x v="1"/>
    <x v="0"/>
    <x v="0"/>
    <s v="Počasí"/>
  </r>
  <r>
    <n v="21"/>
    <n v="5673984"/>
    <s v="2019-02-03 16:42:42"/>
    <n v="357"/>
    <s v=""/>
    <x v="1"/>
    <x v="2"/>
    <x v="2"/>
    <s v=""/>
    <s v=""/>
    <s v=""/>
    <s v=""/>
    <s v=""/>
    <s v=""/>
    <s v=""/>
    <s v="V žádném z výše uvedených"/>
    <x v="1"/>
    <x v="0"/>
    <s v=""/>
    <s v=""/>
    <s v="Na mateřské dovolené"/>
    <s v=""/>
    <s v=""/>
    <x v="3"/>
    <s v=""/>
    <s v=""/>
    <s v=""/>
    <s v=""/>
    <s v=""/>
    <s v=""/>
    <s v=""/>
    <s v=""/>
    <s v=""/>
    <s v=""/>
    <s v="Na žádné"/>
    <x v="2"/>
    <x v="0"/>
    <x v="1"/>
    <s v=""/>
    <s v=""/>
    <s v="Statistiku nepoužívám"/>
    <x v="1"/>
    <x v="1"/>
    <x v="0"/>
    <s v="Funkční závislost mezi dvěma jevy"/>
    <s v=""/>
    <s v=""/>
    <s v=""/>
    <s v=""/>
    <x v="0"/>
    <x v="1"/>
    <s v=""/>
    <s v="Bezrozměrným číslem"/>
    <s v="V jednotkách zkoumaného jevu"/>
    <s v=""/>
    <x v="6"/>
    <s v="Šikmost"/>
    <s v=""/>
    <s v=""/>
    <x v="2"/>
    <x v="0"/>
    <s v="10,20,30,40,800"/>
    <s v=""/>
    <s v=""/>
    <x v="7"/>
    <x v="1"/>
    <x v="2"/>
    <x v="2"/>
    <s v="Životním stylu"/>
  </r>
  <r>
    <n v="22"/>
    <n v="5673987"/>
    <s v="2019-02-03 16:47:01"/>
    <n v="214"/>
    <s v=""/>
    <x v="1"/>
    <x v="2"/>
    <x v="1"/>
    <s v=""/>
    <s v="Ekonomie, politologie, právo, psychologie, sociologie"/>
    <s v=""/>
    <s v=""/>
    <s v=""/>
    <s v=""/>
    <s v=""/>
    <s v=""/>
    <x v="0"/>
    <x v="0"/>
    <s v=""/>
    <s v="Podnikatel/zaměstnanec"/>
    <s v="Na mateřské dovolené"/>
    <s v=""/>
    <s v=""/>
    <x v="3"/>
    <s v=""/>
    <s v=""/>
    <s v=""/>
    <s v=""/>
    <s v=""/>
    <s v=""/>
    <s v=""/>
    <s v=""/>
    <s v=""/>
    <s v=""/>
    <s v="Na žádné"/>
    <x v="2"/>
    <x v="0"/>
    <x v="1"/>
    <s v=""/>
    <s v=""/>
    <s v="Statistiku nepoužívám"/>
    <x v="1"/>
    <x v="1"/>
    <x v="3"/>
    <s v="Funkční závislost mezi dvěma jevy"/>
    <s v=""/>
    <s v=""/>
    <s v=""/>
    <s v=""/>
    <x v="0"/>
    <x v="1"/>
    <s v="V procentech"/>
    <s v=""/>
    <s v="V jednotkách zkoumaného jevu"/>
    <s v=""/>
    <x v="2"/>
    <s v="Šikmost"/>
    <s v="Špičatost"/>
    <s v=""/>
    <x v="1"/>
    <x v="0"/>
    <s v=""/>
    <s v=""/>
    <s v=""/>
    <x v="2"/>
    <x v="0"/>
    <x v="0"/>
    <x v="0"/>
    <s v="Počasí"/>
  </r>
  <r>
    <n v="23"/>
    <n v="5673990"/>
    <s v="2019-02-03 16:54:08"/>
    <n v="229"/>
    <s v="ref=rss"/>
    <x v="0"/>
    <x v="2"/>
    <x v="0"/>
    <s v=""/>
    <s v="Ekonomie, politologie, právo, psychologie, sociologie"/>
    <s v=""/>
    <s v="Technický"/>
    <s v=""/>
    <s v=""/>
    <s v=""/>
    <s v=""/>
    <x v="4"/>
    <x v="0"/>
    <s v=""/>
    <s v="Podnikatel/zaměstnanec"/>
    <s v=""/>
    <s v=""/>
    <s v=""/>
    <x v="2"/>
    <s v=""/>
    <s v="Specialisté, vědečtí a odborní duševní pracovníci"/>
    <s v="Techničtí a odborní pracovníci"/>
    <s v=""/>
    <s v=""/>
    <s v=""/>
    <s v=""/>
    <s v=""/>
    <s v=""/>
    <s v=""/>
    <s v=""/>
    <x v="0"/>
    <x v="2"/>
    <x v="2"/>
    <s v=""/>
    <s v="Tabulkové a grafické přehledy"/>
    <s v=""/>
    <x v="2"/>
    <x v="3"/>
    <x v="3"/>
    <s v="Funkční závislost mezi dvěma jevy"/>
    <s v=""/>
    <s v=""/>
    <s v=""/>
    <s v=""/>
    <x v="0"/>
    <x v="0"/>
    <s v=""/>
    <s v=""/>
    <s v="V jednotkách zkoumaného jevu"/>
    <s v=""/>
    <x v="1"/>
    <s v=""/>
    <s v=""/>
    <s v="Směrodatná odchylka"/>
    <x v="0"/>
    <x v="0"/>
    <s v=""/>
    <s v=""/>
    <s v="1000,2000,3000,3500,3600,4000"/>
    <x v="0"/>
    <x v="1"/>
    <x v="2"/>
    <x v="0"/>
    <s v="Politice"/>
  </r>
  <r>
    <n v="24"/>
    <n v="5673998"/>
    <s v="2019-02-03 17:02:54"/>
    <n v="1071"/>
    <s v=""/>
    <x v="1"/>
    <x v="2"/>
    <x v="0"/>
    <s v=""/>
    <s v="Ekonomie, politologie, právo, psychologie, sociologie"/>
    <s v=""/>
    <s v=""/>
    <s v=""/>
    <s v=""/>
    <s v=""/>
    <s v=""/>
    <x v="0"/>
    <x v="2"/>
    <s v=""/>
    <s v="Podnikatel/zaměstnanec"/>
    <s v=""/>
    <s v=""/>
    <s v=""/>
    <x v="2"/>
    <s v=""/>
    <s v=""/>
    <s v=""/>
    <s v="Úředníci"/>
    <s v=""/>
    <s v=""/>
    <s v=""/>
    <s v=""/>
    <s v=""/>
    <s v=""/>
    <s v=""/>
    <x v="0"/>
    <x v="0"/>
    <x v="2"/>
    <s v="Výzkum"/>
    <s v="Tabulkové a grafické přehledy"/>
    <s v=""/>
    <x v="0"/>
    <x v="3"/>
    <x v="3"/>
    <s v=""/>
    <s v=""/>
    <s v="Sílu závislosti mezi více než dvěma jevy"/>
    <s v=""/>
    <s v=""/>
    <x v="5"/>
    <x v="1"/>
    <s v=""/>
    <s v=""/>
    <s v=""/>
    <s v="V jednotkách zkoumaného jevu umocněných na druhou"/>
    <x v="4"/>
    <s v=""/>
    <s v=""/>
    <s v="Směrodatná odchylka"/>
    <x v="0"/>
    <x v="0"/>
    <s v="10,20,30,40,800"/>
    <s v="5,200,300,400,500"/>
    <s v="1000,2000,3000,3500,3600,4000"/>
    <x v="1"/>
    <x v="0"/>
    <x v="0"/>
    <x v="0"/>
    <s v="Kultuře"/>
  </r>
  <r>
    <n v="25"/>
    <n v="5674011"/>
    <s v="2019-02-03 17:20:42"/>
    <n v="307"/>
    <s v=""/>
    <x v="1"/>
    <x v="0"/>
    <x v="0"/>
    <s v="Filozofie, historie, teologie, tělovýchova, uměnovědy"/>
    <s v="Ekonomie, politologie, právo, psychologie, sociologie"/>
    <s v=""/>
    <s v=""/>
    <s v=""/>
    <s v=""/>
    <s v=""/>
    <s v=""/>
    <x v="4"/>
    <x v="1"/>
    <s v=""/>
    <s v="Podnikatel/zaměstnanec"/>
    <s v=""/>
    <s v=""/>
    <s v=""/>
    <x v="2"/>
    <s v=""/>
    <s v=""/>
    <s v="Techničtí a odborní pracovníci"/>
    <s v=""/>
    <s v=""/>
    <s v=""/>
    <s v=""/>
    <s v=""/>
    <s v=""/>
    <s v=""/>
    <s v=""/>
    <x v="0"/>
    <x v="2"/>
    <x v="2"/>
    <s v=""/>
    <s v="Tabulkové a grafické přehledy"/>
    <s v=""/>
    <x v="2"/>
    <x v="3"/>
    <x v="2"/>
    <s v="Funkční závislost mezi dvěma jevy"/>
    <s v=""/>
    <s v=""/>
    <s v=""/>
    <s v=""/>
    <x v="0"/>
    <x v="0"/>
    <s v=""/>
    <s v=""/>
    <s v="V jednotkách zkoumaného jevu"/>
    <s v=""/>
    <x v="1"/>
    <s v=""/>
    <s v=""/>
    <s v="Směrodatná odchylka"/>
    <x v="0"/>
    <x v="1"/>
    <s v=""/>
    <s v="5,200,300,400,500"/>
    <s v=""/>
    <x v="8"/>
    <x v="1"/>
    <x v="2"/>
    <x v="0"/>
    <s v="Technologiích"/>
  </r>
  <r>
    <n v="26"/>
    <n v="5674033"/>
    <s v="2019-02-03 17:35:17"/>
    <n v="342"/>
    <s v=""/>
    <x v="1"/>
    <x v="2"/>
    <x v="1"/>
    <s v=""/>
    <s v=""/>
    <s v="jiný"/>
    <s v=""/>
    <s v=""/>
    <s v="jiný"/>
    <s v=""/>
    <s v=""/>
    <x v="3"/>
    <x v="2"/>
    <s v=""/>
    <s v="Podnikatel/zaměstnanec"/>
    <s v=""/>
    <s v=""/>
    <s v=""/>
    <x v="2"/>
    <s v=""/>
    <s v=""/>
    <s v="Techničtí a odborní pracovníci"/>
    <s v=""/>
    <s v=""/>
    <s v=""/>
    <s v=""/>
    <s v=""/>
    <s v=""/>
    <s v=""/>
    <s v=""/>
    <x v="0"/>
    <x v="0"/>
    <x v="0"/>
    <s v=""/>
    <s v="Tabulkové a grafické přehledy"/>
    <s v=""/>
    <x v="2"/>
    <x v="3"/>
    <x v="2"/>
    <s v=""/>
    <s v="Funkční závislost mezi více než dvěma jevy"/>
    <s v=""/>
    <s v=""/>
    <s v=""/>
    <x v="3"/>
    <x v="0"/>
    <s v="V procentech"/>
    <s v=""/>
    <s v=""/>
    <s v=""/>
    <x v="3"/>
    <s v="Šikmost"/>
    <s v="Špičatost"/>
    <s v=""/>
    <x v="1"/>
    <x v="0"/>
    <s v=""/>
    <s v=""/>
    <s v="1000,2000,3000,3500,3600,4000"/>
    <x v="0"/>
    <x v="0"/>
    <x v="0"/>
    <x v="1"/>
    <s v="Politice"/>
  </r>
  <r>
    <n v="27"/>
    <n v="5674040"/>
    <s v="2019-02-03 17:43:32"/>
    <n v="212"/>
    <s v=""/>
    <x v="1"/>
    <x v="1"/>
    <x v="3"/>
    <s v=""/>
    <s v=""/>
    <s v=""/>
    <s v=""/>
    <s v=""/>
    <s v=""/>
    <s v=""/>
    <s v="V žádném z výše uvedených"/>
    <x v="1"/>
    <x v="1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1"/>
    <x v="1"/>
    <s v=""/>
    <s v=""/>
    <s v="Statistiku nepoužívám"/>
    <x v="1"/>
    <x v="1"/>
    <x v="0"/>
    <s v="Funkční závislost mezi dvěma jevy"/>
    <s v=""/>
    <s v=""/>
    <s v=""/>
    <s v=""/>
    <x v="0"/>
    <x v="0"/>
    <s v=""/>
    <s v="Bezrozměrným číslem"/>
    <s v=""/>
    <s v=""/>
    <x v="0"/>
    <s v=""/>
    <s v=""/>
    <s v="Směrodatná odchylka"/>
    <x v="0"/>
    <x v="1"/>
    <s v="10,20,30,40,800"/>
    <s v=""/>
    <s v=""/>
    <x v="4"/>
    <x v="3"/>
    <x v="1"/>
    <x v="0"/>
    <s v="Z jiného oboru"/>
  </r>
  <r>
    <n v="28"/>
    <n v="5674046"/>
    <s v="2019-02-03 17:44:29"/>
    <n v="311"/>
    <s v=""/>
    <x v="1"/>
    <x v="2"/>
    <x v="1"/>
    <s v=""/>
    <s v=""/>
    <s v=""/>
    <s v=""/>
    <s v=""/>
    <s v=""/>
    <s v=""/>
    <s v="V žádném z výše uvedených"/>
    <x v="1"/>
    <x v="2"/>
    <s v=""/>
    <s v=""/>
    <s v="Na mateřské dovolené"/>
    <s v=""/>
    <s v=""/>
    <x v="3"/>
    <s v=""/>
    <s v=""/>
    <s v=""/>
    <s v=""/>
    <s v="Pracovníci ve službách a prodeji"/>
    <s v=""/>
    <s v=""/>
    <s v=""/>
    <s v=""/>
    <s v=""/>
    <s v=""/>
    <x v="1"/>
    <x v="0"/>
    <x v="1"/>
    <s v=""/>
    <s v=""/>
    <s v="Statistiku nepoužívám"/>
    <x v="1"/>
    <x v="1"/>
    <x v="1"/>
    <s v=""/>
    <s v="Funkční závislost mezi více než dvěma jevy"/>
    <s v=""/>
    <s v=""/>
    <s v=""/>
    <x v="3"/>
    <x v="1"/>
    <s v=""/>
    <s v=""/>
    <s v="V jednotkách zkoumaného jevu"/>
    <s v=""/>
    <x v="1"/>
    <s v=""/>
    <s v="Špičatost"/>
    <s v=""/>
    <x v="3"/>
    <x v="0"/>
    <s v=""/>
    <s v=""/>
    <s v=""/>
    <x v="2"/>
    <x v="3"/>
    <x v="0"/>
    <x v="0"/>
    <s v="Sportu"/>
  </r>
  <r>
    <n v="29"/>
    <n v="5674062"/>
    <s v="2019-02-03 18:01:25"/>
    <n v="588"/>
    <s v=""/>
    <x v="1"/>
    <x v="2"/>
    <x v="0"/>
    <s v=""/>
    <s v="Ekonomie, politologie, právo, psychologie, sociologie"/>
    <s v=""/>
    <s v=""/>
    <s v=""/>
    <s v=""/>
    <s v=""/>
    <s v=""/>
    <x v="0"/>
    <x v="0"/>
    <s v=""/>
    <s v=""/>
    <s v="Na mateřské dovolené"/>
    <s v=""/>
    <s v=""/>
    <x v="3"/>
    <s v=""/>
    <s v=""/>
    <s v=""/>
    <s v=""/>
    <s v=""/>
    <s v=""/>
    <s v=""/>
    <s v=" "/>
    <s v=""/>
    <s v=""/>
    <s v="Na žádné"/>
    <x v="2"/>
    <x v="0"/>
    <x v="1"/>
    <s v=""/>
    <s v=""/>
    <s v="Statistiku nepoužívám"/>
    <x v="1"/>
    <x v="1"/>
    <x v="3"/>
    <s v="Funkční závislost mezi dvěma jevy"/>
    <s v=""/>
    <s v=""/>
    <s v=""/>
    <s v=""/>
    <x v="0"/>
    <x v="1"/>
    <s v=""/>
    <s v=""/>
    <s v=""/>
    <s v="V jednotkách zkoumaného jevu umocněných na druhou"/>
    <x v="4"/>
    <s v=""/>
    <s v=""/>
    <s v="Směrodatná odchylka"/>
    <x v="0"/>
    <x v="0"/>
    <s v=""/>
    <s v=""/>
    <s v="1000,2000,3000,3500,3600,4000"/>
    <x v="0"/>
    <x v="1"/>
    <x v="0"/>
    <x v="0"/>
    <s v="Politice"/>
  </r>
  <r>
    <n v="30"/>
    <n v="5674063"/>
    <s v="2019-02-03 18:03:58"/>
    <n v="297"/>
    <s v=""/>
    <x v="1"/>
    <x v="0"/>
    <x v="0"/>
    <s v=""/>
    <s v="Ekonomie, politologie, právo, psychologie, sociologie"/>
    <s v=""/>
    <s v=""/>
    <s v=""/>
    <s v=""/>
    <s v=""/>
    <s v=""/>
    <x v="0"/>
    <x v="0"/>
    <s v="Student"/>
    <s v="Podnikatel/zaměstnanec"/>
    <s v="Na mateřské dovolené"/>
    <s v=""/>
    <s v=""/>
    <x v="3"/>
    <s v=""/>
    <s v=""/>
    <s v=""/>
    <s v=""/>
    <s v="Pracovníci ve službách a prodeji"/>
    <s v=""/>
    <s v=""/>
    <s v=""/>
    <s v=""/>
    <s v=""/>
    <s v=""/>
    <x v="1"/>
    <x v="0"/>
    <x v="0"/>
    <s v=""/>
    <s v="Tabulkové a grafické přehledy"/>
    <s v=""/>
    <x v="2"/>
    <x v="0"/>
    <x v="2"/>
    <s v="Funkční závislost mezi dvěma jevy"/>
    <s v=""/>
    <s v=""/>
    <s v=""/>
    <s v=""/>
    <x v="0"/>
    <x v="0"/>
    <s v=""/>
    <s v=""/>
    <s v="V jednotkách zkoumaného jevu"/>
    <s v=""/>
    <x v="1"/>
    <s v=""/>
    <s v=""/>
    <s v="Směrodatná odchylka"/>
    <x v="0"/>
    <x v="0"/>
    <s v=""/>
    <s v=""/>
    <s v=""/>
    <x v="2"/>
    <x v="0"/>
    <x v="2"/>
    <x v="0"/>
    <s v="Z jiného oboru"/>
  </r>
  <r>
    <n v="31"/>
    <n v="5674085"/>
    <s v="2019-02-03 18:35:11"/>
    <n v="276"/>
    <s v=""/>
    <x v="1"/>
    <x v="1"/>
    <x v="0"/>
    <s v=""/>
    <s v="Ekonomie, politologie, právo, psychologie, sociologie"/>
    <s v=""/>
    <s v=""/>
    <s v=""/>
    <s v=""/>
    <s v=""/>
    <s v=""/>
    <x v="0"/>
    <x v="0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1"/>
    <x v="0"/>
    <s v=""/>
    <s v="Tabulkové a grafické přehledy"/>
    <s v=""/>
    <x v="2"/>
    <x v="0"/>
    <x v="3"/>
    <s v="Funkční závislost mezi dvěma jevy"/>
    <s v=""/>
    <s v=""/>
    <s v=""/>
    <s v=""/>
    <x v="0"/>
    <x v="0"/>
    <s v=""/>
    <s v=""/>
    <s v=""/>
    <s v="V jednotkách zkoumaného jevu umocněných na druhou"/>
    <x v="4"/>
    <s v="Šikmost"/>
    <s v=""/>
    <s v=""/>
    <x v="2"/>
    <x v="1"/>
    <s v=""/>
    <s v=""/>
    <s v="1000,2000,3000,3500,3600,4000"/>
    <x v="3"/>
    <x v="1"/>
    <x v="2"/>
    <x v="0"/>
    <s v="Z jiného oboru"/>
  </r>
  <r>
    <n v="32"/>
    <n v="5674090"/>
    <s v="2019-02-03 18:45:13"/>
    <n v="880"/>
    <s v=""/>
    <x v="1"/>
    <x v="2"/>
    <x v="0"/>
    <s v=""/>
    <s v="Ekonomie, politologie, právo, psychologie, sociologie"/>
    <s v=""/>
    <s v="Technický"/>
    <s v=""/>
    <s v=""/>
    <s v=""/>
    <s v=""/>
    <x v="4"/>
    <x v="1"/>
    <s v=""/>
    <s v="Podnikatel/zaměstnanec"/>
    <s v="Na mateřské dovolené"/>
    <s v=""/>
    <s v=""/>
    <x v="3"/>
    <s v="Zákonodárci a řídící pracovníci"/>
    <s v=""/>
    <s v=""/>
    <s v=""/>
    <s v="Pracovníci ve službách a prodeji"/>
    <s v=""/>
    <s v=""/>
    <s v=""/>
    <s v=""/>
    <s v=""/>
    <s v=""/>
    <x v="0"/>
    <x v="0"/>
    <x v="2"/>
    <s v=""/>
    <s v="Tabulkové a grafické přehledy"/>
    <s v=""/>
    <x v="2"/>
    <x v="3"/>
    <x v="0"/>
    <s v="Funkční závislost mezi dvěma jevy"/>
    <s v=""/>
    <s v=""/>
    <s v=""/>
    <s v=""/>
    <x v="0"/>
    <x v="0"/>
    <s v=""/>
    <s v=""/>
    <s v=""/>
    <s v="V jednotkách zkoumaného jevu umocněných na druhou"/>
    <x v="4"/>
    <s v=""/>
    <s v=""/>
    <s v="Směrodatná odchylka"/>
    <x v="0"/>
    <x v="1"/>
    <s v=""/>
    <s v=""/>
    <s v="1000,2000,3000,3500,3600,4000"/>
    <x v="3"/>
    <x v="1"/>
    <x v="0"/>
    <x v="1"/>
    <s v="Politice"/>
  </r>
  <r>
    <n v="33"/>
    <n v="5674100"/>
    <s v="2019-02-03 19:02:13"/>
    <n v="316"/>
    <s v=""/>
    <x v="0"/>
    <x v="0"/>
    <x v="0"/>
    <s v=""/>
    <s v="Ekonomie, politologie, právo, psychologie, sociologie"/>
    <s v=""/>
    <s v=""/>
    <s v=""/>
    <s v=""/>
    <s v=""/>
    <s v=""/>
    <x v="0"/>
    <x v="3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0"/>
    <x v="2"/>
    <s v="Výzkum"/>
    <s v="Tabulkové a grafické přehledy"/>
    <s v=""/>
    <x v="0"/>
    <x v="3"/>
    <x v="0"/>
    <s v="Funkční závislost mezi dvěma jevy"/>
    <s v="Funkční závislost mezi více než dvěma jevy"/>
    <s v=""/>
    <s v=""/>
    <s v=""/>
    <x v="1"/>
    <x v="1"/>
    <s v=""/>
    <s v=""/>
    <s v=""/>
    <s v="V jednotkách zkoumaného jevu umocněných na druhou"/>
    <x v="4"/>
    <s v=""/>
    <s v=""/>
    <s v="Směrodatná odchylka"/>
    <x v="0"/>
    <x v="1"/>
    <s v="10,20,30,40,800"/>
    <s v="5,200,300,400,500"/>
    <s v="1000,2000,3000,3500,3600,4000"/>
    <x v="5"/>
    <x v="0"/>
    <x v="1"/>
    <x v="0"/>
    <s v="Sportu"/>
  </r>
  <r>
    <n v="34"/>
    <n v="5674107"/>
    <s v="2019-02-03 19:07:21"/>
    <n v="172"/>
    <s v=""/>
    <x v="1"/>
    <x v="2"/>
    <x v="1"/>
    <s v=""/>
    <s v="Ekonomie, politologie, právo, psychologie, sociologie"/>
    <s v=""/>
    <s v=""/>
    <s v=""/>
    <s v=""/>
    <s v=""/>
    <s v=""/>
    <x v="0"/>
    <x v="1"/>
    <s v=""/>
    <s v="Podnikatel/zaměstnanec"/>
    <s v=""/>
    <s v=""/>
    <s v=""/>
    <x v="2"/>
    <s v=""/>
    <s v=""/>
    <s v=""/>
    <s v="Úředníci"/>
    <s v=""/>
    <s v=""/>
    <s v=""/>
    <s v=""/>
    <s v=""/>
    <s v=""/>
    <s v=""/>
    <x v="0"/>
    <x v="1"/>
    <x v="1"/>
    <s v=""/>
    <s v=""/>
    <s v="Statistiku nepoužívám"/>
    <x v="1"/>
    <x v="1"/>
    <x v="2"/>
    <s v="Funkční závislost mezi dvěma jevy"/>
    <s v="Funkční závislost mezi více než dvěma jevy"/>
    <s v=""/>
    <s v=""/>
    <s v=""/>
    <x v="1"/>
    <x v="1"/>
    <s v="V procentech"/>
    <s v=""/>
    <s v="V jednotkách zkoumaného jevu"/>
    <s v=""/>
    <x v="2"/>
    <s v=""/>
    <s v="Špičatost"/>
    <s v=""/>
    <x v="3"/>
    <x v="1"/>
    <s v="10,20,30,40,800"/>
    <s v="5,200,300,400,500"/>
    <s v="1000,2000,3000,3500,3600,4000"/>
    <x v="5"/>
    <x v="2"/>
    <x v="1"/>
    <x v="0"/>
    <s v="Z jiného oboru"/>
  </r>
  <r>
    <n v="35"/>
    <n v="5674133"/>
    <s v="2019-02-03 19:42:13"/>
    <n v="180"/>
    <s v=""/>
    <x v="1"/>
    <x v="0"/>
    <x v="1"/>
    <s v=""/>
    <s v=""/>
    <s v=""/>
    <s v=""/>
    <s v=""/>
    <s v=""/>
    <s v=""/>
    <s v="V žádném z výše uvedených"/>
    <x v="1"/>
    <x v="2"/>
    <s v=""/>
    <s v=""/>
    <s v="Na mateřské dovolené"/>
    <s v=""/>
    <s v=""/>
    <x v="3"/>
    <s v=""/>
    <s v=""/>
    <s v=""/>
    <s v=""/>
    <s v=""/>
    <s v=""/>
    <s v=""/>
    <s v=""/>
    <s v=""/>
    <s v=""/>
    <s v="Na žádné"/>
    <x v="2"/>
    <x v="1"/>
    <x v="1"/>
    <s v=""/>
    <s v=""/>
    <s v="Statistiku nepoužívám"/>
    <x v="1"/>
    <x v="1"/>
    <x v="0"/>
    <s v="Funkční závislost mezi dvěma jevy"/>
    <s v=""/>
    <s v=""/>
    <s v=""/>
    <s v=""/>
    <x v="0"/>
    <x v="0"/>
    <s v=""/>
    <s v=""/>
    <s v="V jednotkách zkoumaného jevu"/>
    <s v=""/>
    <x v="1"/>
    <s v=""/>
    <s v=""/>
    <s v="Směrodatná odchylka"/>
    <x v="0"/>
    <x v="0"/>
    <s v="10,20,30,40,800"/>
    <s v="5,200,300,400,500"/>
    <s v="1000,2000,3000,3500,3600,4000"/>
    <x v="1"/>
    <x v="3"/>
    <x v="2"/>
    <x v="0"/>
    <s v="Životním stylu"/>
  </r>
  <r>
    <n v="36"/>
    <n v="5674143"/>
    <s v="2019-02-03 19:48:40"/>
    <n v="294"/>
    <s v=""/>
    <x v="1"/>
    <x v="2"/>
    <x v="2"/>
    <s v=""/>
    <s v=""/>
    <s v=""/>
    <s v=""/>
    <s v=""/>
    <s v=""/>
    <s v=""/>
    <s v="V žádném z výše uvedených"/>
    <x v="1"/>
    <x v="1"/>
    <s v=""/>
    <s v=""/>
    <s v="Na mateřské dovolené"/>
    <s v=""/>
    <s v=""/>
    <x v="3"/>
    <s v=""/>
    <s v="Specialisté, vědečtí a odborní duševní pracovníci"/>
    <s v=""/>
    <s v=""/>
    <s v=""/>
    <s v=""/>
    <s v=""/>
    <s v=""/>
    <s v=""/>
    <s v=""/>
    <s v=""/>
    <x v="0"/>
    <x v="0"/>
    <x v="1"/>
    <s v=""/>
    <s v=""/>
    <s v="Statistiku nepoužívám"/>
    <x v="1"/>
    <x v="1"/>
    <x v="0"/>
    <s v=""/>
    <s v=""/>
    <s v="Sílu závislosti mezi více než dvěma jevy"/>
    <s v=""/>
    <s v=""/>
    <x v="5"/>
    <x v="0"/>
    <s v=""/>
    <s v="Bezrozměrným číslem"/>
    <s v=""/>
    <s v=""/>
    <x v="0"/>
    <s v="Šikmost"/>
    <s v="Špičatost"/>
    <s v=""/>
    <x v="1"/>
    <x v="1"/>
    <s v="10,20,30,40,800"/>
    <s v=""/>
    <s v=""/>
    <x v="4"/>
    <x v="1"/>
    <x v="0"/>
    <x v="1"/>
    <s v="Z jiného oboru"/>
  </r>
  <r>
    <n v="37"/>
    <n v="5674144"/>
    <s v="2019-02-03 19:48:49"/>
    <n v="365"/>
    <s v=""/>
    <x v="1"/>
    <x v="2"/>
    <x v="0"/>
    <s v=""/>
    <s v=""/>
    <s v=""/>
    <s v="Technický"/>
    <s v=""/>
    <s v=""/>
    <s v=""/>
    <s v=""/>
    <x v="2"/>
    <x v="0"/>
    <s v=""/>
    <s v="Podnikatel/zaměstnanec"/>
    <s v=""/>
    <s v=""/>
    <s v=""/>
    <x v="2"/>
    <s v=""/>
    <s v=""/>
    <s v="Techničtí a odborní pracovníci"/>
    <s v=""/>
    <s v=""/>
    <s v=""/>
    <s v=""/>
    <s v=""/>
    <s v=""/>
    <s v=""/>
    <s v=""/>
    <x v="0"/>
    <x v="0"/>
    <x v="2"/>
    <s v="Výzkum"/>
    <s v="Tabulkové a grafické přehledy"/>
    <s v=""/>
    <x v="0"/>
    <x v="2"/>
    <x v="4"/>
    <s v="Funkční závislost mezi dvěma jevy"/>
    <s v=""/>
    <s v=""/>
    <s v=""/>
    <s v=""/>
    <x v="0"/>
    <x v="0"/>
    <s v=""/>
    <s v=""/>
    <s v="V jednotkách zkoumaného jevu"/>
    <s v=""/>
    <x v="1"/>
    <s v="Šikmost"/>
    <s v="Špičatost"/>
    <s v=""/>
    <x v="1"/>
    <x v="0"/>
    <s v=""/>
    <s v=""/>
    <s v="1000,2000,3000,3500,3600,4000"/>
    <x v="0"/>
    <x v="1"/>
    <x v="2"/>
    <x v="1"/>
    <s v="Počasí"/>
  </r>
  <r>
    <n v="38"/>
    <n v="5674177"/>
    <s v="2019-02-03 20:23:53"/>
    <n v="259"/>
    <s v=""/>
    <x v="1"/>
    <x v="0"/>
    <x v="0"/>
    <s v=""/>
    <s v="Ekonomie, politologie, právo, psychologie, sociologie"/>
    <s v=""/>
    <s v=""/>
    <s v=""/>
    <s v=""/>
    <s v=""/>
    <s v=""/>
    <x v="0"/>
    <x v="3"/>
    <s v=""/>
    <s v="Podnikatel/zaměstnanec"/>
    <s v=""/>
    <s v=""/>
    <s v=""/>
    <x v="2"/>
    <s v=""/>
    <s v="Specialisté, vědečtí a odborní duševní pracovníci"/>
    <s v=""/>
    <s v=""/>
    <s v=""/>
    <s v=""/>
    <s v=""/>
    <s v=""/>
    <s v=""/>
    <s v=""/>
    <s v=""/>
    <x v="0"/>
    <x v="1"/>
    <x v="1"/>
    <s v="Výzkum"/>
    <s v="Tabulkové a grafické přehledy"/>
    <s v="Statistiku nepoužívám"/>
    <x v="0"/>
    <x v="1"/>
    <x v="3"/>
    <s v="Funkční závislost mezi dvěma jevy"/>
    <s v=""/>
    <s v=""/>
    <s v=""/>
    <s v=""/>
    <x v="0"/>
    <x v="1"/>
    <s v=""/>
    <s v=""/>
    <s v="V jednotkách zkoumaného jevu"/>
    <s v=""/>
    <x v="1"/>
    <s v=""/>
    <s v=""/>
    <s v="Směrodatná odchylka"/>
    <x v="0"/>
    <x v="1"/>
    <s v=""/>
    <s v="5,200,300,400,500"/>
    <s v=""/>
    <x v="8"/>
    <x v="1"/>
    <x v="2"/>
    <x v="0"/>
    <s v="Kultuře"/>
  </r>
  <r>
    <n v="39"/>
    <n v="5674187"/>
    <s v="2019-02-03 20:39:55"/>
    <n v="200"/>
    <s v=""/>
    <x v="1"/>
    <x v="1"/>
    <x v="1"/>
    <s v=""/>
    <s v="Ekonomie, politologie, právo, psychologie, sociologie"/>
    <s v=""/>
    <s v=""/>
    <s v=""/>
    <s v=""/>
    <s v=""/>
    <s v=""/>
    <x v="0"/>
    <x v="0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0"/>
    <x v="0"/>
    <s v=""/>
    <s v="Tabulkové a grafické přehledy"/>
    <s v=""/>
    <x v="2"/>
    <x v="0"/>
    <x v="3"/>
    <s v="Funkční závislost mezi dvěma jevy"/>
    <s v=""/>
    <s v=""/>
    <s v=""/>
    <s v=""/>
    <x v="0"/>
    <x v="1"/>
    <s v=""/>
    <s v=""/>
    <s v="V jednotkách zkoumaného jevu"/>
    <s v=""/>
    <x v="1"/>
    <s v=""/>
    <s v="Špičatost"/>
    <s v=""/>
    <x v="3"/>
    <x v="0"/>
    <s v="10,20,30,40,800"/>
    <s v=""/>
    <s v=""/>
    <x v="7"/>
    <x v="1"/>
    <x v="0"/>
    <x v="0"/>
    <s v="Počasí"/>
  </r>
  <r>
    <n v="40"/>
    <n v="5674258"/>
    <s v="2019-02-03 21:37:00"/>
    <n v="587"/>
    <s v=""/>
    <x v="0"/>
    <x v="2"/>
    <x v="1"/>
    <s v=""/>
    <s v=""/>
    <s v=""/>
    <s v="Technický"/>
    <s v=""/>
    <s v=""/>
    <s v=""/>
    <s v=""/>
    <x v="2"/>
    <x v="0"/>
    <s v=""/>
    <s v="Podnikatel/zaměstnanec"/>
    <s v=""/>
    <s v=""/>
    <s v=""/>
    <x v="2"/>
    <s v=""/>
    <s v=""/>
    <s v="Techničtí a odborní pracovníci"/>
    <s v=""/>
    <s v=""/>
    <s v=""/>
    <s v=""/>
    <s v=""/>
    <s v=""/>
    <s v=""/>
    <s v=""/>
    <x v="0"/>
    <x v="0"/>
    <x v="0"/>
    <s v=""/>
    <s v="Tabulkové a grafické přehledy"/>
    <s v=""/>
    <x v="2"/>
    <x v="2"/>
    <x v="2"/>
    <s v="Funkční závislost mezi dvěma jevy"/>
    <s v=""/>
    <s v=""/>
    <s v="Významnost závislosti"/>
    <s v=""/>
    <x v="6"/>
    <x v="0"/>
    <s v=""/>
    <s v="Bezrozměrným číslem"/>
    <s v=""/>
    <s v=""/>
    <x v="0"/>
    <s v="Šikmost"/>
    <s v="Špičatost"/>
    <s v=""/>
    <x v="1"/>
    <x v="0"/>
    <s v=""/>
    <s v=""/>
    <s v="1000,2000,3000,3500,3600,4000"/>
    <x v="0"/>
    <x v="1"/>
    <x v="2"/>
    <x v="0"/>
    <s v="Z jiného oboru"/>
  </r>
  <r>
    <n v="41"/>
    <n v="5674831"/>
    <s v="2019-02-03 23:25:47"/>
    <n v="125"/>
    <s v=""/>
    <x v="1"/>
    <x v="1"/>
    <x v="1"/>
    <s v=""/>
    <s v="Ekonomie, politologie, právo, psychologie, sociologie"/>
    <s v=""/>
    <s v=""/>
    <s v=""/>
    <s v=""/>
    <s v=""/>
    <s v="V žádném z výše uvedených"/>
    <x v="4"/>
    <x v="1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1"/>
    <x v="1"/>
    <s v=""/>
    <s v=""/>
    <s v="Statistiku nepoužívám"/>
    <x v="1"/>
    <x v="1"/>
    <x v="3"/>
    <s v=""/>
    <s v=""/>
    <s v=""/>
    <s v="Významnost závislosti"/>
    <s v=""/>
    <x v="2"/>
    <x v="0"/>
    <s v=""/>
    <s v="Bezrozměrným číslem"/>
    <s v=""/>
    <s v=""/>
    <x v="0"/>
    <s v=""/>
    <s v="Špičatost"/>
    <s v=""/>
    <x v="3"/>
    <x v="0"/>
    <s v=""/>
    <s v=""/>
    <s v="1000,2000,3000,3500,3600,4000"/>
    <x v="0"/>
    <x v="0"/>
    <x v="2"/>
    <x v="0"/>
    <s v="Z jiného oboru"/>
  </r>
  <r>
    <n v="42"/>
    <n v="5675079"/>
    <s v="2019-02-04 09:50:19"/>
    <n v="266"/>
    <s v=""/>
    <x v="1"/>
    <x v="0"/>
    <x v="0"/>
    <s v=""/>
    <s v="Ekonomie, politologie, právo, psychologie, sociologie"/>
    <s v=""/>
    <s v=""/>
    <s v=""/>
    <s v=""/>
    <s v=""/>
    <s v=""/>
    <x v="0"/>
    <x v="2"/>
    <s v=""/>
    <s v=""/>
    <s v="Na mateřské dovolené"/>
    <s v=""/>
    <s v=""/>
    <x v="3"/>
    <s v=""/>
    <s v="Specialisté, vědečtí a odborní duševní pracovníci"/>
    <s v=""/>
    <s v=""/>
    <s v=""/>
    <s v=""/>
    <s v=""/>
    <s v=""/>
    <s v=""/>
    <s v=""/>
    <s v=""/>
    <x v="0"/>
    <x v="2"/>
    <x v="2"/>
    <s v="Výzkum"/>
    <s v="Tabulkové a grafické přehledy"/>
    <s v=""/>
    <x v="0"/>
    <x v="3"/>
    <x v="2"/>
    <s v="Funkční závislost mezi dvěma jevy"/>
    <s v=""/>
    <s v=""/>
    <s v=""/>
    <s v=""/>
    <x v="0"/>
    <x v="0"/>
    <s v=""/>
    <s v=""/>
    <s v="V jednotkách zkoumaného jevu"/>
    <s v=""/>
    <x v="1"/>
    <s v=""/>
    <s v="Špičatost"/>
    <s v=""/>
    <x v="3"/>
    <x v="0"/>
    <s v=""/>
    <s v=""/>
    <s v=""/>
    <x v="2"/>
    <x v="3"/>
    <x v="2"/>
    <x v="0"/>
    <s v="Kultuře"/>
  </r>
  <r>
    <n v="43"/>
    <n v="5675106"/>
    <s v="2019-02-04 10:24:00"/>
    <n v="153"/>
    <s v=""/>
    <x v="0"/>
    <x v="0"/>
    <x v="1"/>
    <s v=""/>
    <s v="Ekonomie, politologie, právo, psychologie, sociologie"/>
    <s v=""/>
    <s v=""/>
    <s v=""/>
    <s v=""/>
    <s v=""/>
    <s v=""/>
    <x v="0"/>
    <x v="1"/>
    <s v=""/>
    <s v="Podnikatel/zaměstnanec"/>
    <s v=""/>
    <s v=""/>
    <s v=""/>
    <x v="2"/>
    <s v=""/>
    <s v=""/>
    <s v=""/>
    <s v=""/>
    <s v=""/>
    <s v=""/>
    <s v=""/>
    <s v="Obsluha strojů a zařízení, montéři"/>
    <s v=""/>
    <s v=""/>
    <s v=""/>
    <x v="1"/>
    <x v="2"/>
    <x v="2"/>
    <s v="Výzkum"/>
    <s v="Tabulkové a grafické přehledy"/>
    <s v=""/>
    <x v="0"/>
    <x v="2"/>
    <x v="4"/>
    <s v=""/>
    <s v="Funkční závislost mezi více než dvěma jevy"/>
    <s v=""/>
    <s v=""/>
    <s v=""/>
    <x v="3"/>
    <x v="2"/>
    <s v=""/>
    <s v="Bezrozměrným číslem"/>
    <s v=""/>
    <s v=""/>
    <x v="0"/>
    <s v="Šikmost"/>
    <s v="Špičatost"/>
    <s v=""/>
    <x v="1"/>
    <x v="0"/>
    <s v=""/>
    <s v=""/>
    <s v=""/>
    <x v="2"/>
    <x v="1"/>
    <x v="2"/>
    <x v="1"/>
    <s v="Z jiného oboru"/>
  </r>
  <r>
    <n v="44"/>
    <n v="5675193"/>
    <s v="2019-02-04 11:41:18"/>
    <n v="2236"/>
    <s v="fbclid=IwAR0uf-qsoOcGLZjrrwojGUeNQ-LZqBFKi1HY-cBG0-a5bnnW93XqMO2fWUc"/>
    <x v="0"/>
    <x v="2"/>
    <x v="0"/>
    <s v=""/>
    <s v=""/>
    <s v=""/>
    <s v="Technický"/>
    <s v=""/>
    <s v=""/>
    <s v=""/>
    <s v=""/>
    <x v="2"/>
    <x v="0"/>
    <s v="Student"/>
    <s v="Podnikatel/zaměstnanec"/>
    <s v=""/>
    <s v=""/>
    <s v=""/>
    <x v="0"/>
    <s v=""/>
    <s v=""/>
    <s v="Techničtí a odborní pracovníci"/>
    <s v="Úředníci"/>
    <s v=""/>
    <s v=""/>
    <s v=""/>
    <s v=""/>
    <s v=""/>
    <s v=""/>
    <s v=""/>
    <x v="0"/>
    <x v="0"/>
    <x v="0"/>
    <s v=""/>
    <s v="Tabulkové a grafické přehledy"/>
    <s v=""/>
    <x v="2"/>
    <x v="0"/>
    <x v="3"/>
    <s v="Funkční závislost mezi dvěma jevy"/>
    <s v=""/>
    <s v=""/>
    <s v=""/>
    <s v=""/>
    <x v="0"/>
    <x v="0"/>
    <s v=""/>
    <s v="Bezrozměrným číslem"/>
    <s v=""/>
    <s v=""/>
    <x v="0"/>
    <s v="Šikmost"/>
    <s v="Špičatost"/>
    <s v=""/>
    <x v="1"/>
    <x v="0"/>
    <s v=""/>
    <s v=""/>
    <s v=""/>
    <x v="2"/>
    <x v="0"/>
    <x v="0"/>
    <x v="0"/>
    <s v="Technologiích"/>
  </r>
  <r>
    <n v="45"/>
    <n v="5675282"/>
    <s v="2019-02-04 12:34:51"/>
    <n v="146"/>
    <s v=""/>
    <x v="1"/>
    <x v="0"/>
    <x v="0"/>
    <s v=""/>
    <s v="Ekonomie, politologie, právo, psychologie, sociologie"/>
    <s v=""/>
    <s v=""/>
    <s v=""/>
    <s v=""/>
    <s v=""/>
    <s v=""/>
    <x v="0"/>
    <x v="0"/>
    <s v=""/>
    <s v="Podnikatel/zaměstnanec"/>
    <s v=""/>
    <s v=""/>
    <s v=""/>
    <x v="2"/>
    <s v=""/>
    <s v=""/>
    <s v=""/>
    <s v="Úředníci"/>
    <s v=""/>
    <s v=""/>
    <s v=""/>
    <s v=""/>
    <s v=""/>
    <s v=""/>
    <s v=""/>
    <x v="0"/>
    <x v="0"/>
    <x v="0"/>
    <s v=""/>
    <s v=""/>
    <s v="Statistiku nepoužívám"/>
    <x v="1"/>
    <x v="1"/>
    <x v="0"/>
    <s v=""/>
    <s v=""/>
    <s v="Sílu závislosti mezi více než dvěma jevy"/>
    <s v=""/>
    <s v=""/>
    <x v="5"/>
    <x v="1"/>
    <s v=""/>
    <s v="Bezrozměrným číslem"/>
    <s v=""/>
    <s v=""/>
    <x v="0"/>
    <s v=""/>
    <s v="Špičatost"/>
    <s v=""/>
    <x v="3"/>
    <x v="1"/>
    <s v=""/>
    <s v="5,200,300,400,500"/>
    <s v=""/>
    <x v="8"/>
    <x v="3"/>
    <x v="1"/>
    <x v="0"/>
    <s v="Z jiného oboru"/>
  </r>
  <r>
    <n v="46"/>
    <n v="5675351"/>
    <s v="2019-02-04 13:43:28"/>
    <n v="319"/>
    <s v=""/>
    <x v="0"/>
    <x v="0"/>
    <x v="1"/>
    <s v=""/>
    <s v=""/>
    <s v=""/>
    <s v="Technický"/>
    <s v=""/>
    <s v=""/>
    <s v=""/>
    <s v=""/>
    <x v="2"/>
    <x v="1"/>
    <s v=""/>
    <s v="Podnikatel/zaměstnanec"/>
    <s v=""/>
    <s v=""/>
    <s v=""/>
    <x v="2"/>
    <s v=""/>
    <s v=""/>
    <s v="Techničtí a odborní pracovníci"/>
    <s v=""/>
    <s v=""/>
    <s v=""/>
    <s v=""/>
    <s v=""/>
    <s v=""/>
    <s v=""/>
    <s v=""/>
    <x v="0"/>
    <x v="0"/>
    <x v="0"/>
    <s v=""/>
    <s v="Tabulkové a grafické přehledy"/>
    <s v=""/>
    <x v="2"/>
    <x v="3"/>
    <x v="3"/>
    <s v="Funkční závislost mezi dvěma jevy"/>
    <s v=""/>
    <s v=""/>
    <s v=""/>
    <s v=""/>
    <x v="0"/>
    <x v="1"/>
    <s v=""/>
    <s v="Bezrozměrným číslem"/>
    <s v=""/>
    <s v=""/>
    <x v="0"/>
    <s v=""/>
    <s v=""/>
    <s v="Směrodatná odchylka"/>
    <x v="0"/>
    <x v="0"/>
    <s v=""/>
    <s v=""/>
    <s v=""/>
    <x v="2"/>
    <x v="1"/>
    <x v="1"/>
    <x v="0"/>
    <s v="Sportu"/>
  </r>
  <r>
    <n v="47"/>
    <n v="5675494"/>
    <s v="2019-02-04 15:30:23"/>
    <n v="74"/>
    <s v=""/>
    <x v="1"/>
    <x v="1"/>
    <x v="1"/>
    <s v=""/>
    <s v=""/>
    <s v="jiný"/>
    <s v=""/>
    <s v=""/>
    <s v=""/>
    <s v=""/>
    <s v=""/>
    <x v="3"/>
    <x v="1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0"/>
    <x v="1"/>
    <s v=""/>
    <s v=""/>
    <s v="Statistiku nepoužívám"/>
    <x v="1"/>
    <x v="1"/>
    <x v="0"/>
    <s v=""/>
    <s v="Funkční závislost mezi více než dvěma jevy"/>
    <s v=""/>
    <s v="Významnost závislosti"/>
    <s v=""/>
    <x v="7"/>
    <x v="1"/>
    <s v="V procentech"/>
    <s v=""/>
    <s v=""/>
    <s v=""/>
    <x v="3"/>
    <s v=""/>
    <s v="Špičatost"/>
    <s v=""/>
    <x v="3"/>
    <x v="1"/>
    <s v=""/>
    <s v="5,200,300,400,500"/>
    <s v=""/>
    <x v="8"/>
    <x v="2"/>
    <x v="1"/>
    <x v="1"/>
    <s v="Technologiích"/>
  </r>
  <r>
    <n v="48"/>
    <n v="5676384"/>
    <s v="2019-02-04 21:51:02"/>
    <n v="210"/>
    <s v=""/>
    <x v="0"/>
    <x v="1"/>
    <x v="1"/>
    <s v=""/>
    <s v="Ekonomie, politologie, právo, psychologie, sociologie"/>
    <s v=""/>
    <s v=""/>
    <s v=""/>
    <s v=""/>
    <s v=""/>
    <s v=""/>
    <x v="0"/>
    <x v="2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2"/>
    <x v="0"/>
    <s v=""/>
    <s v="Tabulkové a grafické přehledy"/>
    <s v=""/>
    <x v="2"/>
    <x v="0"/>
    <x v="1"/>
    <s v=""/>
    <s v="Funkční závislost mezi více než dvěma jevy"/>
    <s v=""/>
    <s v=""/>
    <s v=""/>
    <x v="3"/>
    <x v="0"/>
    <s v="V procentech"/>
    <s v=""/>
    <s v=""/>
    <s v=""/>
    <x v="3"/>
    <s v=""/>
    <s v="Špičatost"/>
    <s v=""/>
    <x v="3"/>
    <x v="1"/>
    <s v="10,20,30,40,800"/>
    <s v="5,200,300,400,500"/>
    <s v=""/>
    <x v="9"/>
    <x v="0"/>
    <x v="2"/>
    <x v="0"/>
    <s v="Počasí"/>
  </r>
  <r>
    <n v="49"/>
    <n v="5676497"/>
    <s v="2019-02-04 23:12:16"/>
    <n v="195"/>
    <s v=""/>
    <x v="0"/>
    <x v="0"/>
    <x v="0"/>
    <s v=""/>
    <s v=""/>
    <s v=""/>
    <s v="Technický"/>
    <s v=""/>
    <s v=""/>
    <s v=""/>
    <s v=""/>
    <x v="2"/>
    <x v="1"/>
    <s v=""/>
    <s v="Podnikatel/zaměstnanec"/>
    <s v=""/>
    <s v=""/>
    <s v=""/>
    <x v="2"/>
    <s v=""/>
    <s v="Specialisté, vědečtí a odborní duševní pracovníci"/>
    <s v="Techničtí a odborní pracovníci"/>
    <s v=""/>
    <s v=""/>
    <s v=""/>
    <s v=""/>
    <s v=""/>
    <s v=""/>
    <s v=""/>
    <s v=""/>
    <x v="0"/>
    <x v="2"/>
    <x v="3"/>
    <s v="Výzkum"/>
    <s v="Tabulkové a grafické přehledy"/>
    <s v=""/>
    <x v="0"/>
    <x v="3"/>
    <x v="4"/>
    <s v="Funkční závislost mezi dvěma jevy"/>
    <s v="Funkční závislost mezi více než dvěma jevy"/>
    <s v="Sílu závislosti mezi více než dvěma jevy"/>
    <s v="Významnost závislosti"/>
    <s v=""/>
    <x v="8"/>
    <x v="1"/>
    <s v=""/>
    <s v=""/>
    <s v=""/>
    <s v="V jednotkách zkoumaného jevu umocněných na druhou"/>
    <x v="4"/>
    <s v=""/>
    <s v="Špičatost"/>
    <s v=""/>
    <x v="3"/>
    <x v="0"/>
    <s v="10,20,30,40,800"/>
    <s v="5,200,300,400,500"/>
    <s v="1000,2000,3000,3500,3600,4000"/>
    <x v="1"/>
    <x v="2"/>
    <x v="2"/>
    <x v="0"/>
    <s v="Technologiích"/>
  </r>
  <r>
    <n v="50"/>
    <n v="5676602"/>
    <s v="2019-02-05 07:28:06"/>
    <n v="284"/>
    <s v="fbclid=IwAR0Mj3rA97_9bJt6nq-P9YxZba3WCnJA2LOUCmmbW-N4nbaJVI3p5Kg3Sx0"/>
    <x v="0"/>
    <x v="0"/>
    <x v="0"/>
    <s v=""/>
    <s v="Ekonomie, politologie, právo, psychologie, sociologie"/>
    <s v="jiný"/>
    <s v=""/>
    <s v=""/>
    <s v=""/>
    <s v="Vojenství a policie"/>
    <s v=""/>
    <x v="4"/>
    <x v="0"/>
    <s v="Student"/>
    <s v="Podnikatel/zaměstnanec"/>
    <s v=""/>
    <s v=""/>
    <s v=""/>
    <x v="0"/>
    <s v=""/>
    <s v="Specialisté, vědečtí a odborní duševní pracovníci"/>
    <s v=""/>
    <s v=""/>
    <s v=""/>
    <s v=""/>
    <s v=""/>
    <s v=""/>
    <s v=""/>
    <s v="Zaměstnanci v ozbrojených silách"/>
    <s v=""/>
    <x v="0"/>
    <x v="1"/>
    <x v="0"/>
    <s v="Výzkum"/>
    <s v="Tabulkové a grafické přehledy"/>
    <s v=""/>
    <x v="0"/>
    <x v="3"/>
    <x v="2"/>
    <s v="Funkční závislost mezi dvěma jevy"/>
    <s v=""/>
    <s v="Sílu závislosti mezi více než dvěma jevy"/>
    <s v=""/>
    <s v=""/>
    <x v="4"/>
    <x v="1"/>
    <s v="V procentech"/>
    <s v=""/>
    <s v="V jednotkách zkoumaného jevu"/>
    <s v=""/>
    <x v="2"/>
    <s v="Šikmost"/>
    <s v=""/>
    <s v=""/>
    <x v="2"/>
    <x v="0"/>
    <s v=""/>
    <s v=""/>
    <s v="1000,2000,3000,3500,3600,4000"/>
    <x v="0"/>
    <x v="3"/>
    <x v="2"/>
    <x v="0"/>
    <s v="Politice"/>
  </r>
  <r>
    <n v="51"/>
    <n v="5676618"/>
    <s v="2019-02-05 07:48:16"/>
    <n v="768"/>
    <s v=""/>
    <x v="0"/>
    <x v="0"/>
    <x v="0"/>
    <s v=""/>
    <s v="Ekonomie, politologie, právo, psychologie, sociologie"/>
    <s v=""/>
    <s v=""/>
    <s v=""/>
    <s v=""/>
    <s v=""/>
    <s v=""/>
    <x v="0"/>
    <x v="1"/>
    <s v="Student"/>
    <s v="Podnikatel/zaměstnanec"/>
    <s v=""/>
    <s v=""/>
    <s v=""/>
    <x v="0"/>
    <s v=""/>
    <s v=""/>
    <s v=""/>
    <s v=""/>
    <s v="Pracovníci ve službách a prodeji"/>
    <s v=""/>
    <s v=""/>
    <s v=""/>
    <s v=""/>
    <s v=""/>
    <s v=""/>
    <x v="1"/>
    <x v="0"/>
    <x v="0"/>
    <s v=""/>
    <s v="Tabulkové a grafické přehledy"/>
    <s v=""/>
    <x v="2"/>
    <x v="3"/>
    <x v="0"/>
    <s v="Funkční závislost mezi dvěma jevy"/>
    <s v=""/>
    <s v=""/>
    <s v=""/>
    <s v=""/>
    <x v="0"/>
    <x v="0"/>
    <s v=""/>
    <s v=""/>
    <s v="V jednotkách zkoumaného jevu"/>
    <s v=""/>
    <x v="1"/>
    <s v=""/>
    <s v=""/>
    <s v="Směrodatná odchylka"/>
    <x v="0"/>
    <x v="0"/>
    <s v="10,20,30,40,800"/>
    <s v="5,200,300,400,500"/>
    <s v="1000,2000,3000,3500,3600,4000"/>
    <x v="1"/>
    <x v="3"/>
    <x v="0"/>
    <x v="1"/>
    <s v="Politice"/>
  </r>
  <r>
    <n v="52"/>
    <n v="5676998"/>
    <s v="2019-02-05 11:26:56"/>
    <n v="431"/>
    <s v=""/>
    <x v="1"/>
    <x v="0"/>
    <x v="0"/>
    <s v=""/>
    <s v="Ekonomie, politologie, právo, psychologie, sociologie"/>
    <s v=""/>
    <s v=""/>
    <s v=""/>
    <s v=""/>
    <s v=""/>
    <s v=""/>
    <x v="0"/>
    <x v="3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0"/>
    <x v="0"/>
    <s v=""/>
    <s v="Tabulkové a grafické přehledy"/>
    <s v=""/>
    <x v="2"/>
    <x v="0"/>
    <x v="3"/>
    <s v="Funkční závislost mezi dvěma jevy"/>
    <s v=""/>
    <s v=""/>
    <s v=""/>
    <s v=""/>
    <x v="0"/>
    <x v="1"/>
    <s v=""/>
    <s v=""/>
    <s v=""/>
    <s v="V jednotkách zkoumaného jevu umocněných na druhou"/>
    <x v="4"/>
    <s v="Šikmost"/>
    <s v=""/>
    <s v=""/>
    <x v="2"/>
    <x v="0"/>
    <s v=""/>
    <s v=""/>
    <s v=""/>
    <x v="2"/>
    <x v="2"/>
    <x v="2"/>
    <x v="0"/>
    <s v="Životním stylu"/>
  </r>
  <r>
    <n v="53"/>
    <n v="5677241"/>
    <s v="2019-02-05 14:19:39"/>
    <n v="197"/>
    <s v="fbclid=IwAR0ktoQtrHHvcT0dtAhIxRImRKGjZjJblI9a1Zc_4kflV1gD6voDsRvYEBI"/>
    <x v="1"/>
    <x v="0"/>
    <x v="0"/>
    <s v=""/>
    <s v=""/>
    <s v="jiný"/>
    <s v=""/>
    <s v="Zemědělském"/>
    <s v=""/>
    <s v=""/>
    <s v=""/>
    <x v="3"/>
    <x v="2"/>
    <s v=""/>
    <s v="Podnikatel/zaměstnanec"/>
    <s v=""/>
    <s v=""/>
    <s v=""/>
    <x v="2"/>
    <s v=""/>
    <s v=""/>
    <s v=""/>
    <s v="Úředníci"/>
    <s v=""/>
    <s v=""/>
    <s v=""/>
    <s v=""/>
    <s v=""/>
    <s v=""/>
    <s v=""/>
    <x v="0"/>
    <x v="0"/>
    <x v="2"/>
    <s v=""/>
    <s v="Tabulkové a grafické přehledy"/>
    <s v=""/>
    <x v="2"/>
    <x v="3"/>
    <x v="3"/>
    <s v="Funkční závislost mezi dvěma jevy"/>
    <s v="Funkční závislost mezi více než dvěma jevy"/>
    <s v="Sílu závislosti mezi více než dvěma jevy"/>
    <s v=""/>
    <s v=""/>
    <x v="9"/>
    <x v="1"/>
    <s v=""/>
    <s v=""/>
    <s v=""/>
    <s v="V jednotkách zkoumaného jevu umocněných na druhou"/>
    <x v="4"/>
    <s v="Šikmost"/>
    <s v="Špičatost"/>
    <s v=""/>
    <x v="1"/>
    <x v="0"/>
    <s v=""/>
    <s v=""/>
    <s v="1000,2000,3000,3500,3600,4000"/>
    <x v="0"/>
    <x v="1"/>
    <x v="0"/>
    <x v="0"/>
    <s v="Počasí"/>
  </r>
  <r>
    <n v="54"/>
    <n v="5677345"/>
    <s v="2019-02-05 15:25:40"/>
    <n v="268"/>
    <s v=""/>
    <x v="0"/>
    <x v="0"/>
    <x v="0"/>
    <s v=""/>
    <s v="Ekonomie, politologie, právo, psychologie, sociologie"/>
    <s v=""/>
    <s v=""/>
    <s v=""/>
    <s v=""/>
    <s v=""/>
    <s v=""/>
    <x v="0"/>
    <x v="3"/>
    <s v=""/>
    <s v="Podnikatel/zaměstnanec"/>
    <s v=""/>
    <s v=""/>
    <s v=""/>
    <x v="2"/>
    <s v=""/>
    <s v=""/>
    <s v=""/>
    <s v="Úředníci"/>
    <s v=""/>
    <s v=""/>
    <s v=""/>
    <s v=""/>
    <s v=""/>
    <s v=""/>
    <s v=""/>
    <x v="0"/>
    <x v="0"/>
    <x v="0"/>
    <s v=""/>
    <s v="Tabulkové a grafické přehledy"/>
    <s v=""/>
    <x v="2"/>
    <x v="3"/>
    <x v="0"/>
    <s v=""/>
    <s v=""/>
    <s v=""/>
    <s v=""/>
    <s v="Nevím"/>
    <x v="10"/>
    <x v="1"/>
    <s v="V procentech"/>
    <s v=""/>
    <s v=""/>
    <s v=""/>
    <x v="3"/>
    <s v=""/>
    <s v=""/>
    <s v="Směrodatná odchylka"/>
    <x v="0"/>
    <x v="1"/>
    <s v=""/>
    <s v=""/>
    <s v="1000,2000,3000,3500,3600,4000"/>
    <x v="3"/>
    <x v="3"/>
    <x v="2"/>
    <x v="0"/>
    <s v="Politice"/>
  </r>
  <r>
    <n v="55"/>
    <n v="5677426"/>
    <s v="2019-02-05 16:30:14"/>
    <n v="1396"/>
    <s v=""/>
    <x v="1"/>
    <x v="0"/>
    <x v="0"/>
    <s v=""/>
    <s v=""/>
    <s v=""/>
    <s v="Technický"/>
    <s v=""/>
    <s v=""/>
    <s v=""/>
    <s v=""/>
    <x v="2"/>
    <x v="2"/>
    <s v=""/>
    <s v=""/>
    <s v="Na mateřské dovolené"/>
    <s v=""/>
    <s v=""/>
    <x v="3"/>
    <s v=""/>
    <s v=""/>
    <s v="Techničtí a odborní pracovníci"/>
    <s v=""/>
    <s v=""/>
    <s v=""/>
    <s v=""/>
    <s v=""/>
    <s v=""/>
    <s v=""/>
    <s v=""/>
    <x v="0"/>
    <x v="0"/>
    <x v="2"/>
    <s v="Výzkum"/>
    <s v="Tabulkové a grafické přehledy"/>
    <s v=""/>
    <x v="0"/>
    <x v="2"/>
    <x v="4"/>
    <s v="Funkční závislost mezi dvěma jevy"/>
    <s v=""/>
    <s v=""/>
    <s v=""/>
    <s v=""/>
    <x v="0"/>
    <x v="1"/>
    <s v=""/>
    <s v=""/>
    <s v="V jednotkách zkoumaného jevu"/>
    <s v=""/>
    <x v="1"/>
    <s v=""/>
    <s v="Špičatost"/>
    <s v=""/>
    <x v="3"/>
    <x v="0"/>
    <s v=""/>
    <s v=""/>
    <s v="1000,2000,3000,3500,3600,4000"/>
    <x v="0"/>
    <x v="1"/>
    <x v="2"/>
    <x v="0"/>
    <s v="Politice"/>
  </r>
  <r>
    <n v="56"/>
    <n v="5677497"/>
    <s v="2019-02-05 17:20:19"/>
    <n v="179"/>
    <s v=""/>
    <x v="1"/>
    <x v="2"/>
    <x v="1"/>
    <s v=""/>
    <s v=""/>
    <s v=""/>
    <s v="Technický"/>
    <s v=""/>
    <s v=""/>
    <s v=""/>
    <s v=""/>
    <x v="2"/>
    <x v="2"/>
    <s v=""/>
    <s v="Podnikatel/zaměstnanec"/>
    <s v=""/>
    <s v=""/>
    <s v=""/>
    <x v="2"/>
    <s v=""/>
    <s v=""/>
    <s v="Techničtí a odborní pracovníci"/>
    <s v=""/>
    <s v=""/>
    <s v=""/>
    <s v=""/>
    <s v=""/>
    <s v=""/>
    <s v=""/>
    <s v=""/>
    <x v="0"/>
    <x v="0"/>
    <x v="2"/>
    <s v=""/>
    <s v="Tabulkové a grafické přehledy"/>
    <s v=""/>
    <x v="2"/>
    <x v="3"/>
    <x v="2"/>
    <s v=""/>
    <s v=""/>
    <s v=""/>
    <s v=""/>
    <s v="Nevím"/>
    <x v="10"/>
    <x v="1"/>
    <s v=""/>
    <s v=""/>
    <s v="V jednotkách zkoumaného jevu"/>
    <s v=""/>
    <x v="1"/>
    <s v="Šikmost"/>
    <s v="Špičatost"/>
    <s v=""/>
    <x v="1"/>
    <x v="1"/>
    <s v="10,20,30,40,800"/>
    <s v=""/>
    <s v="1000,2000,3000,3500,3600,4000"/>
    <x v="10"/>
    <x v="1"/>
    <x v="0"/>
    <x v="0"/>
    <s v="Politice"/>
  </r>
  <r>
    <n v="57"/>
    <n v="5677520"/>
    <s v="2019-02-05 17:33:37"/>
    <n v="84"/>
    <s v=""/>
    <x v="1"/>
    <x v="1"/>
    <x v="1"/>
    <s v=""/>
    <s v="Ekonomie, politologie, právo, psychologie, sociologie"/>
    <s v=""/>
    <s v=""/>
    <s v=""/>
    <s v=""/>
    <s v=""/>
    <s v=""/>
    <x v="0"/>
    <x v="1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0"/>
    <x v="0"/>
    <s v=""/>
    <s v="Tabulkové a grafické přehledy"/>
    <s v=""/>
    <x v="2"/>
    <x v="1"/>
    <x v="3"/>
    <s v=""/>
    <s v=""/>
    <s v=""/>
    <s v=""/>
    <s v="Nevím"/>
    <x v="10"/>
    <x v="1"/>
    <s v=""/>
    <s v=""/>
    <s v="V jednotkách zkoumaného jevu"/>
    <s v=""/>
    <x v="1"/>
    <s v=""/>
    <s v=""/>
    <s v="Směrodatná odchylka"/>
    <x v="0"/>
    <x v="0"/>
    <s v=""/>
    <s v=""/>
    <s v=""/>
    <x v="2"/>
    <x v="3"/>
    <x v="2"/>
    <x v="1"/>
    <s v="Politice"/>
  </r>
  <r>
    <n v="58"/>
    <n v="5677824"/>
    <s v="2019-02-05 20:50:38"/>
    <n v="287"/>
    <s v=""/>
    <x v="1"/>
    <x v="0"/>
    <x v="1"/>
    <s v=""/>
    <s v=""/>
    <s v=""/>
    <s v=""/>
    <s v=""/>
    <s v=""/>
    <s v=""/>
    <s v="V žádném z výše uvedených"/>
    <x v="1"/>
    <x v="2"/>
    <s v="Student"/>
    <s v=""/>
    <s v=""/>
    <s v=""/>
    <s v=""/>
    <x v="1"/>
    <s v=""/>
    <s v=""/>
    <s v=""/>
    <s v=""/>
    <s v="Pracovníci ve službách a prodeji"/>
    <s v=""/>
    <s v=""/>
    <s v=""/>
    <s v=""/>
    <s v=""/>
    <s v=""/>
    <x v="1"/>
    <x v="1"/>
    <x v="1"/>
    <s v=""/>
    <s v=""/>
    <s v="Statistiku nepoužívám"/>
    <x v="1"/>
    <x v="1"/>
    <x v="1"/>
    <s v=""/>
    <s v=""/>
    <s v=""/>
    <s v=""/>
    <s v="Nevím"/>
    <x v="10"/>
    <x v="1"/>
    <s v=""/>
    <s v=""/>
    <s v="V jednotkách zkoumaného jevu"/>
    <s v=""/>
    <x v="1"/>
    <s v=""/>
    <s v=""/>
    <s v="Směrodatná odchylka"/>
    <x v="0"/>
    <x v="1"/>
    <s v="10,20,30,40,800"/>
    <s v="5,200,300,400,500"/>
    <s v=""/>
    <x v="9"/>
    <x v="3"/>
    <x v="0"/>
    <x v="1"/>
    <s v="Životním stylu"/>
  </r>
  <r>
    <n v="59"/>
    <n v="5677826"/>
    <s v="2019-02-05 20:52:03"/>
    <n v="180"/>
    <s v="fbclid=IwAR3nESH8O7vYqJQuP--uN49D1Z0TIIlS53qh6YVnTeFq3B0p_tyRkPE8mws"/>
    <x v="1"/>
    <x v="0"/>
    <x v="0"/>
    <s v=""/>
    <s v=""/>
    <s v=""/>
    <s v=""/>
    <s v="Zemědělském"/>
    <s v=""/>
    <s v=""/>
    <s v=""/>
    <x v="3"/>
    <x v="0"/>
    <s v="Student"/>
    <s v=""/>
    <s v=""/>
    <s v=""/>
    <s v=""/>
    <x v="1"/>
    <s v=""/>
    <s v=""/>
    <s v=""/>
    <s v=""/>
    <s v="Pracovníci ve službách a prodeji"/>
    <s v=""/>
    <s v=""/>
    <s v=""/>
    <s v=""/>
    <s v=""/>
    <s v=""/>
    <x v="1"/>
    <x v="0"/>
    <x v="0"/>
    <s v=""/>
    <s v="Tabulkové a grafické přehledy"/>
    <s v=""/>
    <x v="2"/>
    <x v="0"/>
    <x v="1"/>
    <s v="Funkční závislost mezi dvěma jevy"/>
    <s v=""/>
    <s v=""/>
    <s v=""/>
    <s v=""/>
    <x v="0"/>
    <x v="1"/>
    <s v=""/>
    <s v=""/>
    <s v="V jednotkách zkoumaného jevu"/>
    <s v=""/>
    <x v="1"/>
    <s v=""/>
    <s v=""/>
    <s v="Směrodatná odchylka"/>
    <x v="0"/>
    <x v="0"/>
    <s v=""/>
    <s v=""/>
    <s v="1000,2000,3000,3500,3600,4000"/>
    <x v="0"/>
    <x v="1"/>
    <x v="0"/>
    <x v="0"/>
    <s v="Počasí"/>
  </r>
  <r>
    <n v="60"/>
    <n v="5677828"/>
    <s v="2019-02-05 20:53:15"/>
    <n v="208"/>
    <s v=""/>
    <x v="0"/>
    <x v="2"/>
    <x v="0"/>
    <s v="Filozofie, historie, teologie, tělovýchova, uměnovědy"/>
    <s v=""/>
    <s v=""/>
    <s v=""/>
    <s v=""/>
    <s v=""/>
    <s v=""/>
    <s v=""/>
    <x v="3"/>
    <x v="3"/>
    <s v=""/>
    <s v="Podnikatel/zaměstnanec"/>
    <s v=""/>
    <s v=""/>
    <s v=""/>
    <x v="2"/>
    <s v=""/>
    <s v="Specialisté, vědečtí a odborní duševní pracovníci"/>
    <s v=""/>
    <s v=""/>
    <s v=""/>
    <s v=""/>
    <s v=""/>
    <s v=""/>
    <s v=""/>
    <s v=""/>
    <s v=""/>
    <x v="0"/>
    <x v="0"/>
    <x v="0"/>
    <s v=""/>
    <s v="Tabulkové a grafické přehledy"/>
    <s v=""/>
    <x v="2"/>
    <x v="3"/>
    <x v="0"/>
    <s v=""/>
    <s v=""/>
    <s v=""/>
    <s v=""/>
    <s v="Nevím"/>
    <x v="10"/>
    <x v="1"/>
    <s v=""/>
    <s v=""/>
    <s v="V jednotkách zkoumaného jevu"/>
    <s v=""/>
    <x v="1"/>
    <s v=""/>
    <s v=""/>
    <s v="Směrodatná odchylka"/>
    <x v="0"/>
    <x v="1"/>
    <s v=""/>
    <s v=""/>
    <s v="1000,2000,3000,3500,3600,4000"/>
    <x v="3"/>
    <x v="0"/>
    <x v="0"/>
    <x v="0"/>
    <s v="Sportu"/>
  </r>
  <r>
    <n v="61"/>
    <n v="5677834"/>
    <s v="2019-02-05 20:58:22"/>
    <n v="258"/>
    <s v=""/>
    <x v="1"/>
    <x v="0"/>
    <x v="0"/>
    <s v=""/>
    <s v=""/>
    <s v=""/>
    <s v=""/>
    <s v=""/>
    <s v=""/>
    <s v=""/>
    <s v="V žádném z výše uvedených"/>
    <x v="1"/>
    <x v="3"/>
    <s v="Student"/>
    <s v=""/>
    <s v=""/>
    <s v=""/>
    <s v=""/>
    <x v="1"/>
    <s v=""/>
    <s v="Specialisté, vědečtí a odborní duševní pracovníci"/>
    <s v=""/>
    <s v=""/>
    <s v=""/>
    <s v=""/>
    <s v=""/>
    <s v=""/>
    <s v=""/>
    <s v=""/>
    <s v=""/>
    <x v="0"/>
    <x v="1"/>
    <x v="0"/>
    <s v=""/>
    <s v="Tabulkové a grafické přehledy"/>
    <s v=""/>
    <x v="2"/>
    <x v="3"/>
    <x v="0"/>
    <s v=""/>
    <s v=""/>
    <s v=""/>
    <s v=""/>
    <s v="Nevím"/>
    <x v="10"/>
    <x v="0"/>
    <s v="V procentech"/>
    <s v=""/>
    <s v=""/>
    <s v=""/>
    <x v="3"/>
    <s v=""/>
    <s v="Špičatost"/>
    <s v=""/>
    <x v="3"/>
    <x v="1"/>
    <s v="10,20,30,40,800"/>
    <s v="5,200,300,400,500"/>
    <s v="1000,2000,3000,3500,3600,4000"/>
    <x v="5"/>
    <x v="0"/>
    <x v="1"/>
    <x v="0"/>
    <s v="Z jiného oboru"/>
  </r>
  <r>
    <n v="62"/>
    <n v="5677837"/>
    <s v="2019-02-05 21:01:27"/>
    <n v="344"/>
    <s v="fbclid=IwAR1jnVBMQUvzYDooLFEDiDyGC_kX1Oi-pmnhEthTjhY9lR7SRMaDE1c9nAs"/>
    <x v="1"/>
    <x v="0"/>
    <x v="0"/>
    <s v=""/>
    <s v=""/>
    <s v=""/>
    <s v=""/>
    <s v=""/>
    <s v=""/>
    <s v=""/>
    <s v="V žádném z výše uvedených"/>
    <x v="1"/>
    <x v="2"/>
    <s v=""/>
    <s v=""/>
    <s v="Na mateřské dovolené"/>
    <s v=""/>
    <s v=""/>
    <x v="3"/>
    <s v=""/>
    <s v="Specialisté, vědečtí a odborní duševní pracovníci"/>
    <s v=""/>
    <s v=""/>
    <s v=""/>
    <s v=""/>
    <s v=""/>
    <s v=""/>
    <s v=""/>
    <s v=""/>
    <s v=""/>
    <x v="0"/>
    <x v="0"/>
    <x v="0"/>
    <s v=""/>
    <s v="Tabulkové a grafické přehledy"/>
    <s v=""/>
    <x v="2"/>
    <x v="3"/>
    <x v="3"/>
    <s v=""/>
    <s v="Funkční závislost mezi více než dvěma jevy"/>
    <s v=""/>
    <s v=""/>
    <s v=""/>
    <x v="3"/>
    <x v="0"/>
    <s v=""/>
    <s v=""/>
    <s v="V jednotkách zkoumaného jevu"/>
    <s v=""/>
    <x v="1"/>
    <s v=""/>
    <s v="Špičatost"/>
    <s v="Směrodatná odchylka"/>
    <x v="4"/>
    <x v="1"/>
    <s v="10,20,30,40,800"/>
    <s v="5,200,300,400,500"/>
    <s v="1000,2000,3000,3500,3600,4000"/>
    <x v="5"/>
    <x v="1"/>
    <x v="0"/>
    <x v="0"/>
    <s v="Počasí"/>
  </r>
  <r>
    <n v="63"/>
    <n v="5677849"/>
    <s v="2019-02-05 21:09:23"/>
    <n v="432"/>
    <s v="fbclid=IwAR1QuAZcQQ95QW7QOlA5mQYMQKtxHNZF204mDBSjKjTTwujwiOGAnCVKTXo"/>
    <x v="1"/>
    <x v="0"/>
    <x v="1"/>
    <s v=""/>
    <s v=""/>
    <s v=""/>
    <s v=""/>
    <s v=""/>
    <s v=""/>
    <s v=""/>
    <s v="V žádném z výše uvedených"/>
    <x v="1"/>
    <x v="2"/>
    <s v=""/>
    <s v=""/>
    <s v="Na mateřské dovolené"/>
    <s v=""/>
    <s v=""/>
    <x v="3"/>
    <s v=""/>
    <s v=""/>
    <s v=""/>
    <s v=""/>
    <s v=""/>
    <s v=""/>
    <s v=""/>
    <s v=""/>
    <s v=""/>
    <s v=""/>
    <s v="Na žádné"/>
    <x v="2"/>
    <x v="1"/>
    <x v="1"/>
    <s v=""/>
    <s v=""/>
    <s v="Statistiku nepoužívám"/>
    <x v="1"/>
    <x v="1"/>
    <x v="1"/>
    <s v=""/>
    <s v=""/>
    <s v=""/>
    <s v=""/>
    <s v="Nevím"/>
    <x v="10"/>
    <x v="2"/>
    <s v="V procentech"/>
    <s v="Bezrozměrným číslem"/>
    <s v=""/>
    <s v=""/>
    <x v="7"/>
    <s v=""/>
    <s v=""/>
    <s v="Směrodatná odchylka"/>
    <x v="0"/>
    <x v="1"/>
    <s v="10,20,30,40,800"/>
    <s v=""/>
    <s v=""/>
    <x v="4"/>
    <x v="2"/>
    <x v="1"/>
    <x v="0"/>
    <s v="Z jiného oboru"/>
  </r>
  <r>
    <n v="64"/>
    <n v="5677898"/>
    <s v="2019-02-05 21:37:10"/>
    <n v="186"/>
    <s v="fbclid=IwAR01N_LR7QLuccwUBp5WrACUGxOTkltSfpHy3ynaqW8pp9TTvqygITJMaq0"/>
    <x v="1"/>
    <x v="2"/>
    <x v="0"/>
    <s v="Filozofie, historie, teologie, tělovýchova, uměnovědy"/>
    <s v=""/>
    <s v=""/>
    <s v=""/>
    <s v=""/>
    <s v=""/>
    <s v=""/>
    <s v=""/>
    <x v="3"/>
    <x v="3"/>
    <s v=""/>
    <s v=""/>
    <s v="Na mateřské dovolené"/>
    <s v=""/>
    <s v=""/>
    <x v="3"/>
    <s v="Zákonodárci a řídící pracovníci"/>
    <s v=""/>
    <s v=""/>
    <s v=""/>
    <s v=""/>
    <s v=""/>
    <s v=""/>
    <s v=""/>
    <s v=""/>
    <s v=""/>
    <s v=""/>
    <x v="0"/>
    <x v="0"/>
    <x v="2"/>
    <s v=""/>
    <s v=""/>
    <s v="Statistiku nepoužívám"/>
    <x v="1"/>
    <x v="2"/>
    <x v="0"/>
    <s v=""/>
    <s v=""/>
    <s v="Sílu závislosti mezi více než dvěma jevy"/>
    <s v=""/>
    <s v=""/>
    <x v="5"/>
    <x v="0"/>
    <s v=""/>
    <s v=""/>
    <s v="V jednotkách zkoumaného jevu"/>
    <s v=""/>
    <x v="1"/>
    <s v="Šikmost"/>
    <s v=""/>
    <s v=""/>
    <x v="2"/>
    <x v="0"/>
    <s v=""/>
    <s v=""/>
    <s v=""/>
    <x v="2"/>
    <x v="2"/>
    <x v="2"/>
    <x v="0"/>
    <s v="Politice"/>
  </r>
  <r>
    <n v="65"/>
    <n v="5677950"/>
    <s v="2019-02-05 22:19:34"/>
    <n v="151"/>
    <s v="fbclid=IwAR0GPVCHPcIMxBlIvTF5nny4e4ZP6RRkzQQvshKRuuQBfRw6WXuT9QIFULw"/>
    <x v="0"/>
    <x v="0"/>
    <x v="0"/>
    <s v=""/>
    <s v="Ekonomie, politologie, právo, psychologie, sociologie"/>
    <s v=""/>
    <s v=""/>
    <s v=""/>
    <s v=""/>
    <s v=""/>
    <s v=""/>
    <x v="0"/>
    <x v="2"/>
    <s v="Student"/>
    <s v=""/>
    <s v=""/>
    <s v=""/>
    <s v=""/>
    <x v="1"/>
    <s v=""/>
    <s v="Specialisté, vědečtí a odborní duševní pracovníci"/>
    <s v=""/>
    <s v=""/>
    <s v=""/>
    <s v=""/>
    <s v=""/>
    <s v=""/>
    <s v=""/>
    <s v=""/>
    <s v=""/>
    <x v="0"/>
    <x v="2"/>
    <x v="3"/>
    <s v=""/>
    <s v="Tabulkové a grafické přehledy"/>
    <s v=""/>
    <x v="2"/>
    <x v="3"/>
    <x v="3"/>
    <s v=""/>
    <s v=""/>
    <s v=""/>
    <s v=""/>
    <s v="Nevím"/>
    <x v="10"/>
    <x v="0"/>
    <s v=""/>
    <s v=""/>
    <s v="V jednotkách zkoumaného jevu"/>
    <s v=""/>
    <x v="1"/>
    <s v="Šikmost"/>
    <s v=""/>
    <s v=""/>
    <x v="2"/>
    <x v="0"/>
    <s v="10,20,30,40,800"/>
    <s v=""/>
    <s v="1000,2000,3000,3500,3600,4000"/>
    <x v="11"/>
    <x v="3"/>
    <x v="2"/>
    <x v="1"/>
    <s v="Politice"/>
  </r>
  <r>
    <n v="66"/>
    <n v="5677971"/>
    <s v="2019-02-05 22:43:49"/>
    <n v="369"/>
    <s v="fbclid=IwAR11XVa2YPz_0N5tOrChjDQh35uygRrupVaKGeyylQjlDEh6Zbh5SfkRtYY"/>
    <x v="0"/>
    <x v="0"/>
    <x v="0"/>
    <s v=""/>
    <s v=""/>
    <s v=""/>
    <s v="Technický"/>
    <s v=""/>
    <s v=""/>
    <s v=""/>
    <s v=""/>
    <x v="2"/>
    <x v="2"/>
    <s v="Student"/>
    <s v="Podnikatel/zaměstnanec"/>
    <s v=""/>
    <s v=""/>
    <s v=""/>
    <x v="0"/>
    <s v=""/>
    <s v=""/>
    <s v="Techničtí a odborní pracovníci"/>
    <s v=""/>
    <s v=""/>
    <s v=""/>
    <s v=""/>
    <s v=""/>
    <s v=""/>
    <s v=""/>
    <s v=""/>
    <x v="0"/>
    <x v="0"/>
    <x v="2"/>
    <s v=""/>
    <s v="Tabulkové a grafické přehledy"/>
    <s v=""/>
    <x v="2"/>
    <x v="3"/>
    <x v="2"/>
    <s v="Funkční závislost mezi dvěma jevy"/>
    <s v=""/>
    <s v=""/>
    <s v=""/>
    <s v="Nevím"/>
    <x v="11"/>
    <x v="1"/>
    <s v=""/>
    <s v=""/>
    <s v=""/>
    <s v="V jednotkách zkoumaného jevu umocněných na druhou"/>
    <x v="4"/>
    <s v="Šikmost"/>
    <s v=""/>
    <s v=""/>
    <x v="2"/>
    <x v="0"/>
    <s v=""/>
    <s v=""/>
    <s v="1000,2000,3000,3500,3600,4000"/>
    <x v="0"/>
    <x v="1"/>
    <x v="2"/>
    <x v="0"/>
    <s v="Sportu"/>
  </r>
  <r>
    <n v="67"/>
    <n v="5678038"/>
    <s v="2019-02-06 05:01:37"/>
    <n v="173"/>
    <s v=""/>
    <x v="1"/>
    <x v="2"/>
    <x v="1"/>
    <s v=""/>
    <s v=""/>
    <s v=""/>
    <s v=""/>
    <s v=""/>
    <s v=""/>
    <s v=""/>
    <s v="V žádném z výše uvedených"/>
    <x v="1"/>
    <x v="3"/>
    <s v=""/>
    <s v=""/>
    <s v="Na mateřské dovolené"/>
    <s v=""/>
    <s v=""/>
    <x v="3"/>
    <s v=""/>
    <s v=""/>
    <s v=""/>
    <s v=""/>
    <s v=""/>
    <s v=""/>
    <s v=""/>
    <s v=""/>
    <s v=""/>
    <s v=""/>
    <s v="Na žádné"/>
    <x v="2"/>
    <x v="0"/>
    <x v="1"/>
    <s v=""/>
    <s v=""/>
    <s v="Statistiku nepoužívám"/>
    <x v="1"/>
    <x v="1"/>
    <x v="0"/>
    <s v=""/>
    <s v=""/>
    <s v=""/>
    <s v="Významnost závislosti"/>
    <s v=""/>
    <x v="2"/>
    <x v="1"/>
    <s v="V procentech"/>
    <s v=""/>
    <s v=""/>
    <s v=""/>
    <x v="3"/>
    <s v=""/>
    <s v=""/>
    <s v="Směrodatná odchylka"/>
    <x v="0"/>
    <x v="1"/>
    <s v="10,20,30,40,800"/>
    <s v=""/>
    <s v=""/>
    <x v="4"/>
    <x v="2"/>
    <x v="2"/>
    <x v="1"/>
    <s v="Počasí"/>
  </r>
  <r>
    <n v="68"/>
    <n v="5678043"/>
    <s v="2019-02-06 05:52:36"/>
    <n v="310"/>
    <s v=""/>
    <x v="0"/>
    <x v="2"/>
    <x v="1"/>
    <s v=""/>
    <s v=""/>
    <s v=""/>
    <s v=""/>
    <s v="Zemědělském"/>
    <s v=""/>
    <s v=""/>
    <s v=""/>
    <x v="3"/>
    <x v="0"/>
    <s v=""/>
    <s v="Podnikatel/zaměstnanec"/>
    <s v=""/>
    <s v=""/>
    <s v=""/>
    <x v="2"/>
    <s v=""/>
    <s v=""/>
    <s v=""/>
    <s v=""/>
    <s v=""/>
    <s v="Kvalifikovaní pracovníci v zemědělství, lesnictví a rybářství"/>
    <s v=""/>
    <s v=""/>
    <s v=""/>
    <s v=""/>
    <s v=""/>
    <x v="1"/>
    <x v="0"/>
    <x v="1"/>
    <s v=""/>
    <s v=""/>
    <s v="Statistiku nepoužívám"/>
    <x v="1"/>
    <x v="1"/>
    <x v="3"/>
    <s v=""/>
    <s v=""/>
    <s v=""/>
    <s v="Významnost závislosti"/>
    <s v=""/>
    <x v="2"/>
    <x v="1"/>
    <s v="V procentech"/>
    <s v=""/>
    <s v=""/>
    <s v=""/>
    <x v="3"/>
    <s v="Šikmost"/>
    <s v="Špičatost"/>
    <s v=""/>
    <x v="1"/>
    <x v="1"/>
    <s v="10,20,30,40,800"/>
    <s v="5,200,300,400,500"/>
    <s v="1000,2000,3000,3500,3600,4000"/>
    <x v="5"/>
    <x v="1"/>
    <x v="0"/>
    <x v="0"/>
    <s v="Počasí"/>
  </r>
  <r>
    <n v="69"/>
    <n v="5679061"/>
    <s v="2019-02-06 17:59:55"/>
    <n v="422"/>
    <s v="fbclid=IwAR2d2GkehFCq21ha4D4Hc1RLb4D6Ae0VQfl6FY1Sx0EQi_-SOlr6I464jSg"/>
    <x v="0"/>
    <x v="0"/>
    <x v="0"/>
    <s v=""/>
    <s v=""/>
    <s v="jiný"/>
    <s v=""/>
    <s v=""/>
    <s v=""/>
    <s v=""/>
    <s v=""/>
    <x v="3"/>
    <x v="2"/>
    <s v=""/>
    <s v="Podnikatel/zaměstnanec"/>
    <s v=""/>
    <s v=""/>
    <s v=""/>
    <x v="2"/>
    <s v=""/>
    <s v=""/>
    <s v=""/>
    <s v=""/>
    <s v="Pracovníci ve službách a prodeji"/>
    <s v=""/>
    <s v=""/>
    <s v=""/>
    <s v=""/>
    <s v=""/>
    <s v=""/>
    <x v="1"/>
    <x v="2"/>
    <x v="3"/>
    <s v="Výzkum"/>
    <s v=""/>
    <s v=""/>
    <x v="3"/>
    <x v="3"/>
    <x v="4"/>
    <s v=""/>
    <s v=""/>
    <s v=""/>
    <s v=""/>
    <s v="Nevím"/>
    <x v="10"/>
    <x v="0"/>
    <s v=""/>
    <s v=""/>
    <s v="V jednotkách zkoumaného jevu"/>
    <s v=""/>
    <x v="1"/>
    <s v="Šikmost"/>
    <s v="Špičatost"/>
    <s v=""/>
    <x v="1"/>
    <x v="0"/>
    <s v=""/>
    <s v=""/>
    <s v="1000,2000,3000,3500,3600,4000"/>
    <x v="0"/>
    <x v="3"/>
    <x v="2"/>
    <x v="0"/>
    <s v="Technologiích"/>
  </r>
  <r>
    <n v="70"/>
    <n v="5679135"/>
    <s v="2019-02-06 18:46:50"/>
    <n v="253"/>
    <s v=""/>
    <x v="0"/>
    <x v="1"/>
    <x v="1"/>
    <s v=""/>
    <s v=""/>
    <s v=""/>
    <s v=""/>
    <s v=""/>
    <s v=""/>
    <s v=""/>
    <s v="V žádném z výše uvedených"/>
    <x v="1"/>
    <x v="2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2"/>
    <x v="0"/>
    <s v=""/>
    <s v="Tabulkové a grafické přehledy"/>
    <s v=""/>
    <x v="2"/>
    <x v="0"/>
    <x v="3"/>
    <s v=""/>
    <s v=""/>
    <s v="Sílu závislosti mezi více než dvěma jevy"/>
    <s v=""/>
    <s v=""/>
    <x v="5"/>
    <x v="1"/>
    <s v="V procentech"/>
    <s v=""/>
    <s v=""/>
    <s v=""/>
    <x v="3"/>
    <s v=""/>
    <s v=""/>
    <s v="Směrodatná odchylka"/>
    <x v="0"/>
    <x v="0"/>
    <s v="10,20,30,40,800"/>
    <s v="5,200,300,400,500"/>
    <s v="1000,2000,3000,3500,3600,4000"/>
    <x v="1"/>
    <x v="2"/>
    <x v="0"/>
    <x v="0"/>
    <s v="Sportu"/>
  </r>
  <r>
    <n v="71"/>
    <n v="5679469"/>
    <s v="2019-02-06 21:58:00"/>
    <n v="705"/>
    <s v="fbclid=IwAR1ehTA0QNx2DSjIGMVC_Oz1SP4DFlaCNoVkLjTgz8w-nMoepm75bkp5U-I"/>
    <x v="1"/>
    <x v="0"/>
    <x v="0"/>
    <s v=""/>
    <s v="Ekonomie, politologie, právo, psychologie, sociologie"/>
    <s v=""/>
    <s v=""/>
    <s v=""/>
    <s v=""/>
    <s v=""/>
    <s v=""/>
    <x v="0"/>
    <x v="2"/>
    <s v=""/>
    <s v="Podnikatel/zaměstnanec"/>
    <s v=""/>
    <s v=""/>
    <s v=""/>
    <x v="2"/>
    <s v=""/>
    <s v=""/>
    <s v=""/>
    <s v="Úředníci"/>
    <s v=""/>
    <s v=""/>
    <s v=""/>
    <s v=""/>
    <s v=""/>
    <s v=""/>
    <s v=""/>
    <x v="0"/>
    <x v="0"/>
    <x v="2"/>
    <s v=""/>
    <s v="Tabulkové a grafické přehledy"/>
    <s v=""/>
    <x v="2"/>
    <x v="3"/>
    <x v="3"/>
    <s v="Funkční závislost mezi dvěma jevy"/>
    <s v=""/>
    <s v=""/>
    <s v=""/>
    <s v=""/>
    <x v="0"/>
    <x v="2"/>
    <s v=""/>
    <s v=""/>
    <s v="V jednotkách zkoumaného jevu"/>
    <s v=""/>
    <x v="1"/>
    <s v="Šikmost"/>
    <s v=""/>
    <s v=""/>
    <x v="2"/>
    <x v="1"/>
    <s v="10,20,30,40,800"/>
    <s v=""/>
    <s v=""/>
    <x v="4"/>
    <x v="1"/>
    <x v="2"/>
    <x v="3"/>
    <s v="Kultuře"/>
  </r>
  <r>
    <n v="72"/>
    <n v="5679616"/>
    <s v="2019-02-07 06:44:04"/>
    <n v="202"/>
    <s v="fbclid=IwAR39m-vmgh16zD6WmUp0NfOlwQpFjZZMaOjaw16an-XIvuQbxMtNThHW1MA"/>
    <x v="0"/>
    <x v="0"/>
    <x v="0"/>
    <s v=""/>
    <s v="Ekonomie, politologie, právo, psychologie, sociologie"/>
    <s v=""/>
    <s v=""/>
    <s v=""/>
    <s v=""/>
    <s v=""/>
    <s v=""/>
    <x v="0"/>
    <x v="0"/>
    <s v=""/>
    <s v="Podnikatel/zaměstnanec"/>
    <s v=""/>
    <s v=""/>
    <s v=""/>
    <x v="2"/>
    <s v=""/>
    <s v=""/>
    <s v=""/>
    <s v=""/>
    <s v="Pracovníci ve službách a prodeji"/>
    <s v=""/>
    <s v=""/>
    <s v=""/>
    <s v=""/>
    <s v=""/>
    <s v=""/>
    <x v="1"/>
    <x v="0"/>
    <x v="2"/>
    <s v=""/>
    <s v="Tabulkové a grafické přehledy"/>
    <s v=""/>
    <x v="2"/>
    <x v="3"/>
    <x v="4"/>
    <s v="Funkční závislost mezi dvěma jevy"/>
    <s v=""/>
    <s v=""/>
    <s v=""/>
    <s v=""/>
    <x v="0"/>
    <x v="1"/>
    <s v=""/>
    <s v="Bezrozměrným číslem"/>
    <s v=""/>
    <s v=""/>
    <x v="0"/>
    <s v=""/>
    <s v=""/>
    <s v="Směrodatná odchylka"/>
    <x v="0"/>
    <x v="1"/>
    <s v=""/>
    <s v=""/>
    <s v="1000,2000,3000,3500,3600,4000"/>
    <x v="3"/>
    <x v="0"/>
    <x v="0"/>
    <x v="1"/>
    <s v="Z jiného oboru"/>
  </r>
  <r>
    <n v="73"/>
    <n v="5679733"/>
    <s v="2019-02-07 09:53:22"/>
    <n v="376"/>
    <s v="fbclid=IwAR3XWIkd-_-vTq0FWdgGJhsaCsZC1YD4I2nN36MzUXTAKtVYGMJnKj9YrKw"/>
    <x v="0"/>
    <x v="0"/>
    <x v="1"/>
    <s v=""/>
    <s v=""/>
    <s v=""/>
    <s v="Technický"/>
    <s v=""/>
    <s v=""/>
    <s v=""/>
    <s v=""/>
    <x v="2"/>
    <x v="0"/>
    <s v=""/>
    <s v="Podnikatel/zaměstnanec"/>
    <s v=""/>
    <s v=""/>
    <s v=""/>
    <x v="2"/>
    <s v=""/>
    <s v=""/>
    <s v="Techničtí a odborní pracovníci"/>
    <s v=""/>
    <s v=""/>
    <s v=""/>
    <s v=""/>
    <s v=""/>
    <s v=""/>
    <s v=""/>
    <s v=""/>
    <x v="0"/>
    <x v="0"/>
    <x v="2"/>
    <s v="Výzkum"/>
    <s v="Tabulkové a grafické přehledy"/>
    <s v=""/>
    <x v="0"/>
    <x v="3"/>
    <x v="3"/>
    <s v=""/>
    <s v=""/>
    <s v=""/>
    <s v=""/>
    <s v="Nevím"/>
    <x v="10"/>
    <x v="0"/>
    <s v=""/>
    <s v="Bezrozměrným číslem"/>
    <s v=""/>
    <s v=""/>
    <x v="0"/>
    <s v=""/>
    <s v="Špičatost"/>
    <s v="Směrodatná odchylka"/>
    <x v="4"/>
    <x v="0"/>
    <s v=""/>
    <s v=""/>
    <s v="1000,2000,3000,3500,3600,4000"/>
    <x v="0"/>
    <x v="0"/>
    <x v="0"/>
    <x v="1"/>
    <s v="Z jiného oboru"/>
  </r>
  <r>
    <n v="74"/>
    <n v="5679871"/>
    <s v="2019-02-07 12:57:15"/>
    <n v="508"/>
    <s v="fbclid=IwAR1SHJXPuQTLpBFy2UsNzdKHnm52zlGzPWnPOM7zNjA2JHHawq6SKbXYA8Q"/>
    <x v="0"/>
    <x v="2"/>
    <x v="1"/>
    <s v=""/>
    <s v=""/>
    <s v=""/>
    <s v="Technický"/>
    <s v=""/>
    <s v=""/>
    <s v=""/>
    <s v=""/>
    <x v="2"/>
    <x v="0"/>
    <s v=""/>
    <s v="Podnikatel/zaměstnanec"/>
    <s v=""/>
    <s v=""/>
    <s v=""/>
    <x v="2"/>
    <s v=""/>
    <s v=""/>
    <s v=""/>
    <s v="Úředníci"/>
    <s v=""/>
    <s v=""/>
    <s v=""/>
    <s v=""/>
    <s v=""/>
    <s v=""/>
    <s v=""/>
    <x v="0"/>
    <x v="2"/>
    <x v="3"/>
    <s v=""/>
    <s v="Tabulkové a grafické přehledy"/>
    <s v=""/>
    <x v="2"/>
    <x v="3"/>
    <x v="0"/>
    <s v="Funkční závislost mezi dvěma jevy"/>
    <s v=""/>
    <s v=""/>
    <s v=""/>
    <s v=""/>
    <x v="0"/>
    <x v="1"/>
    <s v=""/>
    <s v="Bezrozměrným číslem"/>
    <s v=""/>
    <s v=""/>
    <x v="0"/>
    <s v=""/>
    <s v=""/>
    <s v="Směrodatná odchylka"/>
    <x v="0"/>
    <x v="0"/>
    <s v=""/>
    <s v=""/>
    <s v="1000,2000,3000,3500,3600,4000"/>
    <x v="0"/>
    <x v="1"/>
    <x v="1"/>
    <x v="0"/>
    <s v="Technologiích"/>
  </r>
  <r>
    <n v="75"/>
    <n v="5680423"/>
    <s v="2019-02-07 20:59:20"/>
    <n v="190"/>
    <s v=""/>
    <x v="1"/>
    <x v="1"/>
    <x v="1"/>
    <s v=""/>
    <s v=""/>
    <s v="jiný"/>
    <s v=""/>
    <s v=""/>
    <s v=""/>
    <s v=""/>
    <s v=""/>
    <x v="3"/>
    <x v="1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0"/>
    <x v="0"/>
    <s v=""/>
    <s v="Tabulkové a grafické přehledy"/>
    <s v=""/>
    <x v="2"/>
    <x v="0"/>
    <x v="2"/>
    <s v=""/>
    <s v=""/>
    <s v=""/>
    <s v=""/>
    <s v="Nevím"/>
    <x v="10"/>
    <x v="0"/>
    <s v=""/>
    <s v=""/>
    <s v="V jednotkách zkoumaného jevu"/>
    <s v=""/>
    <x v="1"/>
    <s v=""/>
    <s v=""/>
    <s v="Směrodatná odchylka"/>
    <x v="0"/>
    <x v="0"/>
    <s v=""/>
    <s v=""/>
    <s v="1000,2000,3000,3500,3600,4000"/>
    <x v="0"/>
    <x v="1"/>
    <x v="1"/>
    <x v="0"/>
    <s v="Počasí"/>
  </r>
  <r>
    <n v="76"/>
    <n v="5680857"/>
    <s v="2019-02-08 12:01:58"/>
    <n v="235"/>
    <s v=""/>
    <x v="1"/>
    <x v="0"/>
    <x v="0"/>
    <s v=""/>
    <s v="Ekonomie, politologie, právo, psychologie, sociologie"/>
    <s v=""/>
    <s v=""/>
    <s v=""/>
    <s v=""/>
    <s v=""/>
    <s v=""/>
    <x v="0"/>
    <x v="3"/>
    <s v=""/>
    <s v="Podnikatel/zaměstnanec"/>
    <s v=""/>
    <s v=""/>
    <s v=""/>
    <x v="2"/>
    <s v=""/>
    <s v=""/>
    <s v=""/>
    <s v=""/>
    <s v="Pracovníci ve službách a prodeji"/>
    <s v=""/>
    <s v=""/>
    <s v=""/>
    <s v=""/>
    <s v=""/>
    <s v=""/>
    <x v="1"/>
    <x v="1"/>
    <x v="1"/>
    <s v=""/>
    <s v=""/>
    <s v="Statistiku nepoužívám"/>
    <x v="1"/>
    <x v="1"/>
    <x v="1"/>
    <s v=""/>
    <s v=""/>
    <s v=""/>
    <s v=""/>
    <s v="Nevím"/>
    <x v="10"/>
    <x v="1"/>
    <s v=""/>
    <s v="Bezrozměrným číslem"/>
    <s v=""/>
    <s v=""/>
    <x v="0"/>
    <s v=""/>
    <s v=""/>
    <s v="Směrodatná odchylka"/>
    <x v="0"/>
    <x v="0"/>
    <s v=""/>
    <s v=""/>
    <s v="1000,2000,3000,3500,3600,4000"/>
    <x v="0"/>
    <x v="1"/>
    <x v="0"/>
    <x v="1"/>
    <s v="Počasí"/>
  </r>
  <r>
    <n v="77"/>
    <n v="5680967"/>
    <s v="2019-02-08 13:43:30"/>
    <n v="293"/>
    <s v=""/>
    <x v="1"/>
    <x v="2"/>
    <x v="0"/>
    <s v=""/>
    <s v="Ekonomie, politologie, právo, psychologie, sociologie"/>
    <s v="jiný"/>
    <s v=""/>
    <s v=""/>
    <s v=""/>
    <s v=""/>
    <s v=""/>
    <x v="4"/>
    <x v="0"/>
    <s v=""/>
    <s v="Podnikatel/zaměstnanec"/>
    <s v=""/>
    <s v=""/>
    <s v=""/>
    <x v="2"/>
    <s v=""/>
    <s v=""/>
    <s v="Techničtí a odborní pracovníci"/>
    <s v=""/>
    <s v=""/>
    <s v=""/>
    <s v=""/>
    <s v=""/>
    <s v=""/>
    <s v=""/>
    <s v=""/>
    <x v="0"/>
    <x v="2"/>
    <x v="0"/>
    <s v="Výzkum"/>
    <s v="Tabulkové a grafické přehledy"/>
    <s v=""/>
    <x v="0"/>
    <x v="3"/>
    <x v="2"/>
    <s v="Funkční závislost mezi dvěma jevy"/>
    <s v=""/>
    <s v=""/>
    <s v=""/>
    <s v=""/>
    <x v="0"/>
    <x v="1"/>
    <s v=""/>
    <s v=""/>
    <s v=""/>
    <s v="V jednotkách zkoumaného jevu umocněných na druhou"/>
    <x v="4"/>
    <s v="Šikmost"/>
    <s v="Špičatost"/>
    <s v=""/>
    <x v="1"/>
    <x v="0"/>
    <s v=""/>
    <s v=""/>
    <s v="1000,2000,3000,3500,3600,4000"/>
    <x v="0"/>
    <x v="1"/>
    <x v="0"/>
    <x v="0"/>
    <s v="Životním stylu"/>
  </r>
  <r>
    <n v="78"/>
    <n v="5681001"/>
    <s v="2019-02-08 13:59:34"/>
    <n v="160"/>
    <s v="fbclid=IwAR3PfIho6Gtv1TqnG7mkxWfU1LZWefd6qCwVoZPrznm8TBm5LDBBY1jNiNw"/>
    <x v="1"/>
    <x v="0"/>
    <x v="0"/>
    <s v=""/>
    <s v="Ekonomie, politologie, právo, psychologie, sociologie"/>
    <s v=""/>
    <s v=""/>
    <s v=""/>
    <s v=""/>
    <s v=""/>
    <s v=""/>
    <x v="0"/>
    <x v="3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0"/>
    <x v="0"/>
    <s v="Výzkum"/>
    <s v="Tabulkové a grafické přehledy"/>
    <s v=""/>
    <x v="0"/>
    <x v="0"/>
    <x v="1"/>
    <s v=""/>
    <s v=""/>
    <s v=""/>
    <s v="Významnost závislosti"/>
    <s v=""/>
    <x v="2"/>
    <x v="0"/>
    <s v=""/>
    <s v=""/>
    <s v=""/>
    <s v="V jednotkách zkoumaného jevu umocněných na druhou"/>
    <x v="4"/>
    <s v=""/>
    <s v=""/>
    <s v="Směrodatná odchylka"/>
    <x v="0"/>
    <x v="0"/>
    <s v=""/>
    <s v=""/>
    <s v="1000,2000,3000,3500,3600,4000"/>
    <x v="0"/>
    <x v="1"/>
    <x v="1"/>
    <x v="0"/>
    <s v="Počasí"/>
  </r>
  <r>
    <n v="79"/>
    <n v="5681002"/>
    <s v="2019-02-08 14:00:04"/>
    <n v="354"/>
    <s v=""/>
    <x v="1"/>
    <x v="3"/>
    <x v="1"/>
    <s v=""/>
    <s v="Ekonomie, politologie, právo, psychologie, sociologie"/>
    <s v=""/>
    <s v=""/>
    <s v=""/>
    <s v=""/>
    <s v=""/>
    <s v=""/>
    <x v="0"/>
    <x v="0"/>
    <s v=""/>
    <s v="Podnikatel/zaměstnanec"/>
    <s v=""/>
    <s v=""/>
    <s v=""/>
    <x v="2"/>
    <s v=""/>
    <s v=""/>
    <s v="Techničtí a odborní pracovníci"/>
    <s v=""/>
    <s v=""/>
    <s v=""/>
    <s v=""/>
    <s v=""/>
    <s v=""/>
    <s v=""/>
    <s v=""/>
    <x v="0"/>
    <x v="0"/>
    <x v="1"/>
    <s v=""/>
    <s v=""/>
    <s v="Statistiku nepoužívám"/>
    <x v="1"/>
    <x v="1"/>
    <x v="3"/>
    <s v=""/>
    <s v=""/>
    <s v=""/>
    <s v=""/>
    <s v="Nevím"/>
    <x v="10"/>
    <x v="0"/>
    <s v=""/>
    <s v=""/>
    <s v="V jednotkách zkoumaného jevu"/>
    <s v=""/>
    <x v="1"/>
    <s v=""/>
    <s v=""/>
    <s v="Směrodatná odchylka"/>
    <x v="0"/>
    <x v="1"/>
    <s v=""/>
    <s v="5,200,300,400,500"/>
    <s v="1000,2000,3000,3500,3600,4000"/>
    <x v="12"/>
    <x v="3"/>
    <x v="0"/>
    <x v="0"/>
    <s v="Z jiného oboru"/>
  </r>
  <r>
    <n v="80"/>
    <n v="5681392"/>
    <s v="2019-02-08 18:53:25"/>
    <n v="261"/>
    <s v="fbclid=IwAR3a-WRnjksnwEu_tlL2EnnK-qLZnPrIcVZnmZBCRbGont5alo5VrDrtrSM"/>
    <x v="1"/>
    <x v="1"/>
    <x v="1"/>
    <s v=""/>
    <s v="Ekonomie, politologie, právo, psychologie, sociologie"/>
    <s v=""/>
    <s v=""/>
    <s v=""/>
    <s v=""/>
    <s v=""/>
    <s v=""/>
    <x v="0"/>
    <x v="1"/>
    <s v="Student"/>
    <s v=""/>
    <s v=""/>
    <s v=""/>
    <s v=""/>
    <x v="1"/>
    <s v=""/>
    <s v=""/>
    <s v=""/>
    <s v="Úředníci"/>
    <s v=""/>
    <s v=""/>
    <s v=""/>
    <s v=""/>
    <s v="Pomocní a nekvalifikovaní pracovníci"/>
    <s v=""/>
    <s v=""/>
    <x v="0"/>
    <x v="2"/>
    <x v="1"/>
    <s v=""/>
    <s v=""/>
    <s v="Statistiku nepoužívám"/>
    <x v="1"/>
    <x v="0"/>
    <x v="3"/>
    <s v=""/>
    <s v=""/>
    <s v=""/>
    <s v="Významnost závislosti"/>
    <s v=""/>
    <x v="2"/>
    <x v="0"/>
    <s v="V procentech"/>
    <s v=""/>
    <s v=""/>
    <s v=""/>
    <x v="3"/>
    <s v=""/>
    <s v=""/>
    <s v="Směrodatná odchylka"/>
    <x v="0"/>
    <x v="0"/>
    <s v=""/>
    <s v=""/>
    <s v=""/>
    <x v="2"/>
    <x v="0"/>
    <x v="0"/>
    <x v="0"/>
    <s v="Politice"/>
  </r>
  <r>
    <n v="81"/>
    <n v="5681643"/>
    <s v="2019-02-08 22:11:39"/>
    <n v="363"/>
    <s v=""/>
    <x v="0"/>
    <x v="1"/>
    <x v="1"/>
    <s v=""/>
    <s v=""/>
    <s v="jiný"/>
    <s v="Technický"/>
    <s v=""/>
    <s v=""/>
    <s v=""/>
    <s v=""/>
    <x v="2"/>
    <x v="1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0"/>
    <x v="0"/>
    <s v=""/>
    <s v=""/>
    <s v="Statistiku nepoužívám"/>
    <x v="1"/>
    <x v="0"/>
    <x v="3"/>
    <s v="Funkční závislost mezi dvěma jevy"/>
    <s v=""/>
    <s v=""/>
    <s v=""/>
    <s v=""/>
    <x v="0"/>
    <x v="1"/>
    <s v="V procentech"/>
    <s v=""/>
    <s v=""/>
    <s v=""/>
    <x v="3"/>
    <s v=""/>
    <s v=""/>
    <s v="Směrodatná odchylka"/>
    <x v="0"/>
    <x v="0"/>
    <s v=""/>
    <s v=""/>
    <s v="1000,2000,3000,3500,3600,4000"/>
    <x v="0"/>
    <x v="1"/>
    <x v="0"/>
    <x v="0"/>
    <s v="Technologiích"/>
  </r>
  <r>
    <n v="82"/>
    <n v="5681710"/>
    <s v="2019-02-08 23:41:43"/>
    <n v="265"/>
    <s v="fbclid=IwAR11NSmBpZKYuxvnXbw0331LIQh0ERrROoZYf_vMild1lalMQvyGX87Nb-s"/>
    <x v="0"/>
    <x v="0"/>
    <x v="0"/>
    <s v=""/>
    <s v=""/>
    <s v=""/>
    <s v="Technický"/>
    <s v=""/>
    <s v=""/>
    <s v=""/>
    <s v=""/>
    <x v="2"/>
    <x v="0"/>
    <s v="Student"/>
    <s v=""/>
    <s v=""/>
    <s v=""/>
    <s v=""/>
    <x v="1"/>
    <s v=""/>
    <s v=""/>
    <s v=""/>
    <s v=""/>
    <s v=""/>
    <s v=""/>
    <s v="Řemeslníci a opraváři"/>
    <s v=""/>
    <s v=""/>
    <s v=""/>
    <s v=""/>
    <x v="1"/>
    <x v="1"/>
    <x v="2"/>
    <s v=""/>
    <s v="Tabulkové a grafické přehledy"/>
    <s v=""/>
    <x v="2"/>
    <x v="0"/>
    <x v="3"/>
    <s v="Funkční závislost mezi dvěma jevy"/>
    <s v=""/>
    <s v=""/>
    <s v=""/>
    <s v=""/>
    <x v="0"/>
    <x v="0"/>
    <s v=""/>
    <s v="Bezrozměrným číslem"/>
    <s v=""/>
    <s v=""/>
    <x v="0"/>
    <s v=""/>
    <s v=""/>
    <s v="Směrodatná odchylka"/>
    <x v="0"/>
    <x v="0"/>
    <s v=""/>
    <s v=""/>
    <s v="1000,2000,3000,3500,3600,4000"/>
    <x v="0"/>
    <x v="1"/>
    <x v="2"/>
    <x v="1"/>
    <s v="Technologiích"/>
  </r>
  <r>
    <n v="83"/>
    <n v="5681795"/>
    <s v="2019-02-09 09:59:13"/>
    <n v="293"/>
    <s v=""/>
    <x v="1"/>
    <x v="0"/>
    <x v="0"/>
    <s v=""/>
    <s v="Ekonomie, politologie, právo, psychologie, sociologie"/>
    <s v=""/>
    <s v=""/>
    <s v=""/>
    <s v=""/>
    <s v=""/>
    <s v=""/>
    <x v="0"/>
    <x v="1"/>
    <s v="Student"/>
    <s v="Podnikatel/zaměstnanec"/>
    <s v=""/>
    <s v=""/>
    <s v=""/>
    <x v="0"/>
    <s v=""/>
    <s v="Specialisté, vědečtí a odborní duševní pracovníci"/>
    <s v=""/>
    <s v=""/>
    <s v=""/>
    <s v=""/>
    <s v=""/>
    <s v=""/>
    <s v=""/>
    <s v=""/>
    <s v=""/>
    <x v="0"/>
    <x v="2"/>
    <x v="2"/>
    <s v="Výzkum"/>
    <s v="Tabulkové a grafické přehledy"/>
    <s v=""/>
    <x v="0"/>
    <x v="2"/>
    <x v="2"/>
    <s v="Funkční závislost mezi dvěma jevy"/>
    <s v=""/>
    <s v=""/>
    <s v=""/>
    <s v=""/>
    <x v="0"/>
    <x v="1"/>
    <s v=""/>
    <s v=""/>
    <s v=""/>
    <s v="V jednotkách zkoumaného jevu umocněných na druhou"/>
    <x v="4"/>
    <s v="Šikmost"/>
    <s v=""/>
    <s v=""/>
    <x v="2"/>
    <x v="0"/>
    <s v=""/>
    <s v=""/>
    <s v="1000,2000,3000,3500,3600,4000"/>
    <x v="0"/>
    <x v="1"/>
    <x v="2"/>
    <x v="0"/>
    <s v="Politice"/>
  </r>
  <r>
    <n v="84"/>
    <n v="5681822"/>
    <s v="2019-02-09 10:25:32"/>
    <n v="272"/>
    <s v=""/>
    <x v="1"/>
    <x v="1"/>
    <x v="3"/>
    <s v=""/>
    <s v=""/>
    <s v="jiný"/>
    <s v=""/>
    <s v=""/>
    <s v=""/>
    <s v=""/>
    <s v=""/>
    <x v="3"/>
    <x v="0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0"/>
    <x v="0"/>
    <s v=""/>
    <s v="Tabulkové a grafické přehledy"/>
    <s v=""/>
    <x v="2"/>
    <x v="0"/>
    <x v="0"/>
    <s v="Funkční závislost mezi dvěma jevy"/>
    <s v=""/>
    <s v=""/>
    <s v=""/>
    <s v=""/>
    <x v="0"/>
    <x v="0"/>
    <s v=""/>
    <s v=""/>
    <s v="V jednotkách zkoumaného jevu"/>
    <s v=""/>
    <x v="1"/>
    <s v=""/>
    <s v=""/>
    <s v="Směrodatná odchylka"/>
    <x v="0"/>
    <x v="0"/>
    <s v=""/>
    <s v=""/>
    <s v="1000,2000,3000,3500,3600,4000"/>
    <x v="0"/>
    <x v="1"/>
    <x v="0"/>
    <x v="0"/>
    <s v="Kultuře"/>
  </r>
  <r>
    <n v="85"/>
    <n v="5682157"/>
    <s v="2019-02-09 18:09:28"/>
    <n v="146"/>
    <s v="ref=promox"/>
    <x v="1"/>
    <x v="0"/>
    <x v="0"/>
    <s v=""/>
    <s v="Ekonomie, politologie, právo, psychologie, sociologie"/>
    <s v=""/>
    <s v=""/>
    <s v=""/>
    <s v=""/>
    <s v=""/>
    <s v=""/>
    <x v="0"/>
    <x v="0"/>
    <s v="Student"/>
    <s v="Podnikatel/zaměstnanec"/>
    <s v=""/>
    <s v=""/>
    <s v=""/>
    <x v="0"/>
    <s v=""/>
    <s v=""/>
    <s v=""/>
    <s v=""/>
    <s v="Pracovníci ve službách a prodeji"/>
    <s v=""/>
    <s v=""/>
    <s v=""/>
    <s v=""/>
    <s v=""/>
    <s v=""/>
    <x v="1"/>
    <x v="0"/>
    <x v="0"/>
    <s v="Výzkum"/>
    <s v=""/>
    <s v=""/>
    <x v="3"/>
    <x v="3"/>
    <x v="1"/>
    <s v="Funkční závislost mezi dvěma jevy"/>
    <s v=""/>
    <s v=""/>
    <s v=""/>
    <s v=""/>
    <x v="0"/>
    <x v="1"/>
    <s v=""/>
    <s v=""/>
    <s v=""/>
    <s v="V jednotkách zkoumaného jevu umocněných na druhou"/>
    <x v="4"/>
    <s v="Šikmost"/>
    <s v="Špičatost"/>
    <s v=""/>
    <x v="1"/>
    <x v="0"/>
    <s v=""/>
    <s v=""/>
    <s v=""/>
    <x v="2"/>
    <x v="1"/>
    <x v="0"/>
    <x v="0"/>
    <s v="Kultuře"/>
  </r>
  <r>
    <n v="86"/>
    <n v="5682271"/>
    <s v="2019-02-09 19:26:36"/>
    <n v="197"/>
    <s v=""/>
    <x v="1"/>
    <x v="1"/>
    <x v="0"/>
    <s v="Filozofie, historie, teologie, tělovýchova, uměnovědy"/>
    <s v=""/>
    <s v=""/>
    <s v=""/>
    <s v=""/>
    <s v="jiný"/>
    <s v=""/>
    <s v=""/>
    <x v="3"/>
    <x v="0"/>
    <s v=""/>
    <s v=""/>
    <s v=""/>
    <s v="Nezaměstnaný"/>
    <s v=""/>
    <x v="4"/>
    <s v=""/>
    <s v=""/>
    <s v=""/>
    <s v=""/>
    <s v=""/>
    <s v=""/>
    <s v=""/>
    <s v=""/>
    <s v=""/>
    <s v=""/>
    <s v="Na žádné"/>
    <x v="2"/>
    <x v="0"/>
    <x v="0"/>
    <s v="Výzkum"/>
    <s v="Tabulkové a grafické přehledy"/>
    <s v=""/>
    <x v="0"/>
    <x v="0"/>
    <x v="2"/>
    <s v="Funkční závislost mezi dvěma jevy"/>
    <s v=""/>
    <s v=""/>
    <s v=""/>
    <s v=""/>
    <x v="0"/>
    <x v="1"/>
    <s v=""/>
    <s v=""/>
    <s v="V jednotkách zkoumaného jevu"/>
    <s v=""/>
    <x v="1"/>
    <s v=""/>
    <s v=""/>
    <s v="Směrodatná odchylka"/>
    <x v="0"/>
    <x v="1"/>
    <s v="10,20,30,40,800"/>
    <s v=""/>
    <s v=""/>
    <x v="4"/>
    <x v="3"/>
    <x v="2"/>
    <x v="0"/>
    <s v="Politice"/>
  </r>
  <r>
    <n v="87"/>
    <n v="5682280"/>
    <s v="2019-02-09 19:31:10"/>
    <n v="236"/>
    <s v=""/>
    <x v="1"/>
    <x v="0"/>
    <x v="0"/>
    <s v=""/>
    <s v=""/>
    <s v="jiný"/>
    <s v=""/>
    <s v=""/>
    <s v=""/>
    <s v=""/>
    <s v=""/>
    <x v="3"/>
    <x v="1"/>
    <s v=""/>
    <s v="Podnikatel/zaměstnanec"/>
    <s v=""/>
    <s v=""/>
    <s v=""/>
    <x v="2"/>
    <s v=""/>
    <s v=""/>
    <s v=""/>
    <s v=""/>
    <s v=""/>
    <s v=""/>
    <s v=""/>
    <s v=""/>
    <s v=""/>
    <s v=""/>
    <s v="Na žádné"/>
    <x v="2"/>
    <x v="1"/>
    <x v="1"/>
    <s v=""/>
    <s v=""/>
    <s v="Statistiku nepoužívám"/>
    <x v="1"/>
    <x v="1"/>
    <x v="3"/>
    <s v=""/>
    <s v="Funkční závislost mezi více než dvěma jevy"/>
    <s v=""/>
    <s v=""/>
    <s v=""/>
    <x v="3"/>
    <x v="0"/>
    <s v=""/>
    <s v="Bezrozměrným číslem"/>
    <s v=""/>
    <s v=""/>
    <x v="0"/>
    <s v=""/>
    <s v="Špičatost"/>
    <s v=""/>
    <x v="3"/>
    <x v="1"/>
    <s v="10,20,30,40,800"/>
    <s v=""/>
    <s v="1000,2000,3000,3500,3600,4000"/>
    <x v="10"/>
    <x v="0"/>
    <x v="0"/>
    <x v="1"/>
    <s v="Sportu"/>
  </r>
  <r>
    <n v="88"/>
    <n v="5682288"/>
    <s v="2019-02-09 19:35:33"/>
    <n v="235"/>
    <s v=""/>
    <x v="1"/>
    <x v="0"/>
    <x v="0"/>
    <s v=""/>
    <s v=""/>
    <s v="jiný"/>
    <s v=""/>
    <s v=""/>
    <s v=""/>
    <s v=""/>
    <s v=""/>
    <x v="3"/>
    <x v="3"/>
    <s v=""/>
    <s v="Podnikatel/zaměstnanec"/>
    <s v=""/>
    <s v=""/>
    <s v=""/>
    <x v="2"/>
    <s v=""/>
    <s v="Specialisté, vědečtí a odborní duševní pracovníci"/>
    <s v=""/>
    <s v=""/>
    <s v=""/>
    <s v=""/>
    <s v=""/>
    <s v=""/>
    <s v=""/>
    <s v=""/>
    <s v=""/>
    <x v="0"/>
    <x v="1"/>
    <x v="0"/>
    <s v=""/>
    <s v="Tabulkové a grafické přehledy"/>
    <s v=""/>
    <x v="2"/>
    <x v="3"/>
    <x v="0"/>
    <s v=""/>
    <s v=""/>
    <s v=""/>
    <s v=""/>
    <s v="Nevím"/>
    <x v="10"/>
    <x v="0"/>
    <s v=""/>
    <s v=""/>
    <s v="V jednotkách zkoumaného jevu"/>
    <s v=""/>
    <x v="1"/>
    <s v=""/>
    <s v="Špičatost"/>
    <s v=""/>
    <x v="3"/>
    <x v="0"/>
    <s v=""/>
    <s v=""/>
    <s v="1000,2000,3000,3500,3600,4000"/>
    <x v="0"/>
    <x v="1"/>
    <x v="0"/>
    <x v="0"/>
    <s v="Z jiného oboru"/>
  </r>
  <r>
    <n v="89"/>
    <n v="5682290"/>
    <s v="2019-02-09 19:35:49"/>
    <n v="425"/>
    <s v="fbclid=IwAR3bC3iPFmfqwqF99TnwD6mNHlx3yUJAuRwS0987xF0JgfUQ5on2_vGx90k"/>
    <x v="1"/>
    <x v="1"/>
    <x v="1"/>
    <s v=""/>
    <s v="Ekonomie, politologie, právo, psychologie, sociologie"/>
    <s v=""/>
    <s v=""/>
    <s v=""/>
    <s v=""/>
    <s v=""/>
    <s v=""/>
    <x v="0"/>
    <x v="0"/>
    <s v="Student"/>
    <s v=""/>
    <s v=""/>
    <s v=""/>
    <s v=""/>
    <x v="1"/>
    <s v=""/>
    <s v="Specialisté, vědečtí a odborní duševní pracovníci"/>
    <s v=""/>
    <s v=""/>
    <s v=""/>
    <s v=""/>
    <s v=""/>
    <s v=""/>
    <s v=""/>
    <s v=""/>
    <s v=""/>
    <x v="0"/>
    <x v="2"/>
    <x v="2"/>
    <s v="Výzkum"/>
    <s v=""/>
    <s v=""/>
    <x v="3"/>
    <x v="0"/>
    <x v="4"/>
    <s v=""/>
    <s v=""/>
    <s v=""/>
    <s v=""/>
    <s v="Nevím"/>
    <x v="10"/>
    <x v="2"/>
    <s v=""/>
    <s v=""/>
    <s v="V jednotkách zkoumaného jevu"/>
    <s v=""/>
    <x v="1"/>
    <s v=""/>
    <s v=""/>
    <s v="Směrodatná odchylka"/>
    <x v="0"/>
    <x v="1"/>
    <s v="10,20,30,40,800"/>
    <s v="5,200,300,400,500"/>
    <s v="1000,2000,3000,3500,3600,4000"/>
    <x v="5"/>
    <x v="3"/>
    <x v="0"/>
    <x v="0"/>
    <s v="Kultuře"/>
  </r>
  <r>
    <n v="90"/>
    <n v="5682327"/>
    <s v="2019-02-09 19:47:03"/>
    <n v="489"/>
    <s v="fbclid=IwAR2p2VbMWZXkj3AhQlsRsDt_TdLAkm_6wFlEkMycT9koVokSr_oaROgWXy0"/>
    <x v="1"/>
    <x v="2"/>
    <x v="0"/>
    <s v="Filozofie, historie, teologie, tělovýchova, uměnovědy"/>
    <s v="Ekonomie, politologie, právo, psychologie, sociologie"/>
    <s v=""/>
    <s v=""/>
    <s v=""/>
    <s v=""/>
    <s v=""/>
    <s v=""/>
    <x v="4"/>
    <x v="2"/>
    <s v=""/>
    <s v="Podnikatel/zaměstnanec"/>
    <s v=""/>
    <s v=""/>
    <s v=""/>
    <x v="2"/>
    <s v=""/>
    <s v="Specialisté, vědečtí a odborní duševní pracovníci"/>
    <s v=""/>
    <s v=""/>
    <s v=""/>
    <s v=""/>
    <s v=""/>
    <s v=""/>
    <s v=""/>
    <s v=""/>
    <s v=""/>
    <x v="0"/>
    <x v="2"/>
    <x v="2"/>
    <s v="Výzkum"/>
    <s v="Tabulkové a grafické přehledy"/>
    <s v=""/>
    <x v="0"/>
    <x v="3"/>
    <x v="2"/>
    <s v="Funkční závislost mezi dvěma jevy"/>
    <s v="Funkční závislost mezi více než dvěma jevy"/>
    <s v=""/>
    <s v=""/>
    <s v=""/>
    <x v="1"/>
    <x v="0"/>
    <s v=""/>
    <s v=""/>
    <s v="V jednotkách zkoumaného jevu"/>
    <s v=""/>
    <x v="1"/>
    <s v=""/>
    <s v="Špičatost"/>
    <s v=""/>
    <x v="3"/>
    <x v="0"/>
    <s v=""/>
    <s v=""/>
    <s v=""/>
    <x v="2"/>
    <x v="0"/>
    <x v="2"/>
    <x v="0"/>
    <s v="Počasí"/>
  </r>
  <r>
    <n v="91"/>
    <n v="5682328"/>
    <s v="2019-02-09 19:47:58"/>
    <n v="140"/>
    <s v="fbclid=IwAR3u6R0-4RwS24cA1dP67hCL-o3KWijSbwVRSdb8XXiNFAo5sR4xkvdmVNc"/>
    <x v="1"/>
    <x v="1"/>
    <x v="1"/>
    <s v=""/>
    <s v=""/>
    <s v=""/>
    <s v=""/>
    <s v=""/>
    <s v=""/>
    <s v=""/>
    <s v="V žádném z výše uvedených"/>
    <x v="1"/>
    <x v="1"/>
    <s v="Student"/>
    <s v=""/>
    <s v="Na mateřské dovolené"/>
    <s v=""/>
    <s v=""/>
    <x v="3"/>
    <s v=""/>
    <s v=""/>
    <s v=""/>
    <s v=""/>
    <s v=""/>
    <s v=""/>
    <s v=""/>
    <s v=""/>
    <s v=""/>
    <s v=""/>
    <s v="Na žádné"/>
    <x v="2"/>
    <x v="0"/>
    <x v="0"/>
    <s v=""/>
    <s v="Tabulkové a grafické přehledy"/>
    <s v=""/>
    <x v="2"/>
    <x v="0"/>
    <x v="3"/>
    <s v=""/>
    <s v=""/>
    <s v=""/>
    <s v=""/>
    <s v="Nevím"/>
    <x v="10"/>
    <x v="0"/>
    <s v="V procentech"/>
    <s v=""/>
    <s v=""/>
    <s v=""/>
    <x v="3"/>
    <s v=""/>
    <s v=""/>
    <s v="Směrodatná odchylka"/>
    <x v="0"/>
    <x v="0"/>
    <s v=""/>
    <s v=""/>
    <s v=""/>
    <x v="2"/>
    <x v="1"/>
    <x v="2"/>
    <x v="0"/>
    <s v="Sportu"/>
  </r>
  <r>
    <n v="92"/>
    <n v="5682341"/>
    <s v="2019-02-09 20:00:53"/>
    <n v="234"/>
    <s v=""/>
    <x v="1"/>
    <x v="1"/>
    <x v="1"/>
    <s v="Filozofie, historie, teologie, tělovýchova, uměnovědy"/>
    <s v=""/>
    <s v=""/>
    <s v=""/>
    <s v=""/>
    <s v="jiný"/>
    <s v=""/>
    <s v=""/>
    <x v="3"/>
    <x v="2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0"/>
    <x v="0"/>
    <s v="Výzkum"/>
    <s v=""/>
    <s v=""/>
    <x v="3"/>
    <x v="0"/>
    <x v="3"/>
    <s v=""/>
    <s v=""/>
    <s v=""/>
    <s v=""/>
    <s v="Nevím"/>
    <x v="10"/>
    <x v="0"/>
    <s v="V procentech"/>
    <s v=""/>
    <s v=""/>
    <s v=""/>
    <x v="3"/>
    <s v=""/>
    <s v=""/>
    <s v="Směrodatná odchylka"/>
    <x v="0"/>
    <x v="1"/>
    <s v="10,20,30,40,800"/>
    <s v="5,200,300,400,500"/>
    <s v=""/>
    <x v="9"/>
    <x v="3"/>
    <x v="2"/>
    <x v="0"/>
    <s v="Z jiného oboru"/>
  </r>
  <r>
    <n v="93"/>
    <n v="5682355"/>
    <s v="2019-02-09 20:16:39"/>
    <n v="237"/>
    <s v="fbclid=IwAR1B4uUYiItv1AYp_8_LzWwTZAZ-LRvrOWWzf3PtjKSgodPWRe2unGiMNaA"/>
    <x v="1"/>
    <x v="0"/>
    <x v="0"/>
    <s v="Filozofie, historie, teologie, tělovýchova, uměnovědy"/>
    <s v=""/>
    <s v=""/>
    <s v=""/>
    <s v=""/>
    <s v=""/>
    <s v=""/>
    <s v=""/>
    <x v="3"/>
    <x v="0"/>
    <s v=""/>
    <s v=""/>
    <s v="Na mateřské dovolené"/>
    <s v=""/>
    <s v=""/>
    <x v="3"/>
    <s v=""/>
    <s v=""/>
    <s v=""/>
    <s v=""/>
    <s v=""/>
    <s v=""/>
    <s v=""/>
    <s v=""/>
    <s v=""/>
    <s v=""/>
    <s v="Na žádné"/>
    <x v="2"/>
    <x v="0"/>
    <x v="0"/>
    <s v=""/>
    <s v="Tabulkové a grafické přehledy"/>
    <s v=""/>
    <x v="2"/>
    <x v="2"/>
    <x v="3"/>
    <s v=""/>
    <s v=""/>
    <s v=""/>
    <s v=""/>
    <s v="Nevím"/>
    <x v="10"/>
    <x v="1"/>
    <s v=""/>
    <s v="Bezrozměrným číslem"/>
    <s v=""/>
    <s v=""/>
    <x v="0"/>
    <s v=""/>
    <s v=""/>
    <s v="Směrodatná odchylka"/>
    <x v="0"/>
    <x v="0"/>
    <s v="10,20,30,40,800"/>
    <s v="5,200,300,400,500"/>
    <s v="1000,2000,3000,3500,3600,4000"/>
    <x v="1"/>
    <x v="0"/>
    <x v="0"/>
    <x v="0"/>
    <s v="Politice"/>
  </r>
  <r>
    <n v="94"/>
    <n v="5682369"/>
    <s v="2019-02-09 20:28:07"/>
    <n v="643"/>
    <s v="fbclid=IwAR3ORw5y0GTAsQRpBdslErNN7e0EV0sJaNzvJ-jlN_WKY3faNsQmMC8h_lo"/>
    <x v="1"/>
    <x v="0"/>
    <x v="1"/>
    <s v=""/>
    <s v=""/>
    <s v="jiný"/>
    <s v=""/>
    <s v=""/>
    <s v=""/>
    <s v=""/>
    <s v=""/>
    <x v="3"/>
    <x v="3"/>
    <s v=""/>
    <s v="Podnikatel/zaměstnanec"/>
    <s v=""/>
    <s v=""/>
    <s v=""/>
    <x v="2"/>
    <s v=""/>
    <s v="Specialisté, vědečtí a odborní duševní pracovníci"/>
    <s v=""/>
    <s v=""/>
    <s v=""/>
    <s v=""/>
    <s v=""/>
    <s v=""/>
    <s v=""/>
    <s v=""/>
    <s v=""/>
    <x v="0"/>
    <x v="0"/>
    <x v="0"/>
    <s v=""/>
    <s v="Tabulkové a grafické přehledy"/>
    <s v=""/>
    <x v="2"/>
    <x v="3"/>
    <x v="0"/>
    <s v="Funkční závislost mezi dvěma jevy"/>
    <s v=""/>
    <s v="Sílu závislosti mezi více než dvěma jevy"/>
    <s v=""/>
    <s v=""/>
    <x v="4"/>
    <x v="0"/>
    <s v=""/>
    <s v=""/>
    <s v="V jednotkách zkoumaného jevu"/>
    <s v=""/>
    <x v="1"/>
    <s v="Šikmost"/>
    <s v="Špičatost"/>
    <s v=""/>
    <x v="1"/>
    <x v="0"/>
    <s v=""/>
    <s v=""/>
    <s v=""/>
    <x v="2"/>
    <x v="1"/>
    <x v="2"/>
    <x v="1"/>
    <s v="Z jiného oboru"/>
  </r>
  <r>
    <n v="95"/>
    <n v="5682386"/>
    <s v="2019-02-09 20:42:06"/>
    <n v="145"/>
    <s v="fbclid=IwAR3NzP9zmBKf4cGSUKW-QlF6X1MtPBO-xpYtQ_WKeYrg8Hgw6VIkkJogKZw"/>
    <x v="1"/>
    <x v="0"/>
    <x v="0"/>
    <s v=""/>
    <s v=""/>
    <s v=""/>
    <s v=""/>
    <s v=""/>
    <s v=""/>
    <s v=""/>
    <s v="V žádném z výše uvedených"/>
    <x v="1"/>
    <x v="1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1"/>
    <x v="0"/>
    <s v="Výzkum"/>
    <s v=""/>
    <s v=""/>
    <x v="3"/>
    <x v="0"/>
    <x v="3"/>
    <s v=""/>
    <s v=""/>
    <s v=""/>
    <s v=""/>
    <s v="Nevím"/>
    <x v="10"/>
    <x v="1"/>
    <s v=""/>
    <s v=""/>
    <s v="V jednotkách zkoumaného jevu"/>
    <s v=""/>
    <x v="1"/>
    <s v=""/>
    <s v=""/>
    <s v="Směrodatná odchylka"/>
    <x v="0"/>
    <x v="1"/>
    <s v="10,20,30,40,800"/>
    <s v="5,200,300,400,500"/>
    <s v="1000,2000,3000,3500,3600,4000"/>
    <x v="5"/>
    <x v="3"/>
    <x v="0"/>
    <x v="0"/>
    <s v="Životním stylu"/>
  </r>
  <r>
    <n v="96"/>
    <n v="5682417"/>
    <s v="2019-02-09 20:54:24"/>
    <n v="419"/>
    <s v="fbclid=IwAR0d-fOEORChCGTugSRWNEHB3YU2AFVz9p_jxQVMI_bJZRbGBOwkm45SugQ"/>
    <x v="1"/>
    <x v="1"/>
    <x v="1"/>
    <s v=""/>
    <s v=""/>
    <s v=""/>
    <s v=""/>
    <s v=""/>
    <s v="jiný"/>
    <s v=""/>
    <s v=""/>
    <x v="3"/>
    <x v="1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1"/>
    <x v="1"/>
    <s v=""/>
    <s v=""/>
    <s v="Statistiku nepoužívám"/>
    <x v="1"/>
    <x v="1"/>
    <x v="1"/>
    <s v=""/>
    <s v=""/>
    <s v=""/>
    <s v=""/>
    <s v="Nevím"/>
    <x v="10"/>
    <x v="1"/>
    <s v=""/>
    <s v=""/>
    <s v=""/>
    <s v="V jednotkách zkoumaného jevu umocněných na druhou"/>
    <x v="4"/>
    <s v=""/>
    <s v="Špičatost"/>
    <s v=""/>
    <x v="3"/>
    <x v="1"/>
    <s v="10,20,30,40,800"/>
    <s v=""/>
    <s v="1000,2000,3000,3500,3600,4000"/>
    <x v="10"/>
    <x v="3"/>
    <x v="0"/>
    <x v="0"/>
    <s v="Kultuře"/>
  </r>
  <r>
    <n v="97"/>
    <n v="5682431"/>
    <s v="2019-02-09 21:12:05"/>
    <n v="701"/>
    <s v="fbclid=IwAR1LInwZEUTfDW-iCSXE-f5Iuqjle4ehDgX_uIeuAuOqmXnGUAobxVqL49o"/>
    <x v="1"/>
    <x v="1"/>
    <x v="1"/>
    <s v="Filozofie, historie, teologie, tělovýchova, uměnovědy"/>
    <s v=""/>
    <s v=""/>
    <s v=""/>
    <s v=""/>
    <s v=""/>
    <s v=""/>
    <s v=""/>
    <x v="3"/>
    <x v="0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1"/>
    <x v="1"/>
    <s v=""/>
    <s v=""/>
    <s v="Statistiku nepoužívám"/>
    <x v="1"/>
    <x v="1"/>
    <x v="3"/>
    <s v="Funkční závislost mezi dvěma jevy"/>
    <s v=""/>
    <s v=""/>
    <s v="Významnost závislosti"/>
    <s v=""/>
    <x v="6"/>
    <x v="0"/>
    <s v=""/>
    <s v=""/>
    <s v=""/>
    <s v="V jednotkách zkoumaného jevu umocněných na druhou"/>
    <x v="4"/>
    <s v="Šikmost"/>
    <s v="Špičatost"/>
    <s v=""/>
    <x v="1"/>
    <x v="0"/>
    <s v=""/>
    <s v=""/>
    <s v="1000,2000,3000,3500,3600,4000"/>
    <x v="0"/>
    <x v="1"/>
    <x v="2"/>
    <x v="0"/>
    <s v="Životním stylu"/>
  </r>
  <r>
    <n v="98"/>
    <n v="5682433"/>
    <s v="2019-02-09 21:14:20"/>
    <n v="255"/>
    <s v="fbclid=IwAR1kgplzTvZcLInFsL1TWiYx6JxHPZN7nvM3TZ3sYms-HY01yEzLL-r66nI"/>
    <x v="1"/>
    <x v="2"/>
    <x v="0"/>
    <s v=""/>
    <s v=""/>
    <s v=""/>
    <s v=""/>
    <s v=""/>
    <s v=""/>
    <s v=""/>
    <s v="V žádném z výše uvedených"/>
    <x v="1"/>
    <x v="2"/>
    <s v=""/>
    <s v="Podnikatel/zaměstnanec"/>
    <s v=""/>
    <s v=""/>
    <s v=""/>
    <x v="2"/>
    <s v=""/>
    <s v=""/>
    <s v=""/>
    <s v="Úředníci"/>
    <s v=""/>
    <s v=""/>
    <s v=""/>
    <s v=""/>
    <s v=""/>
    <s v=""/>
    <s v=""/>
    <x v="0"/>
    <x v="0"/>
    <x v="0"/>
    <s v=""/>
    <s v="Tabulkové a grafické přehledy"/>
    <s v=""/>
    <x v="2"/>
    <x v="3"/>
    <x v="2"/>
    <s v=""/>
    <s v=""/>
    <s v=""/>
    <s v=""/>
    <s v="Nevím"/>
    <x v="10"/>
    <x v="2"/>
    <s v=""/>
    <s v=""/>
    <s v="V jednotkách zkoumaného jevu"/>
    <s v=""/>
    <x v="1"/>
    <s v=""/>
    <s v="Špičatost"/>
    <s v=""/>
    <x v="3"/>
    <x v="0"/>
    <s v=""/>
    <s v=""/>
    <s v=""/>
    <x v="2"/>
    <x v="3"/>
    <x v="1"/>
    <x v="0"/>
    <s v="Sportu"/>
  </r>
  <r>
    <n v="99"/>
    <n v="5682437"/>
    <s v="2019-02-09 21:18:22"/>
    <n v="436"/>
    <s v=""/>
    <x v="1"/>
    <x v="0"/>
    <x v="0"/>
    <s v="Filozofie, historie, teologie, tělovýchova, uměnovědy"/>
    <s v=""/>
    <s v=""/>
    <s v=""/>
    <s v=""/>
    <s v=""/>
    <s v=""/>
    <s v=""/>
    <x v="3"/>
    <x v="2"/>
    <s v=""/>
    <s v="Podnikatel/zaměstnanec"/>
    <s v=""/>
    <s v=""/>
    <s v=""/>
    <x v="2"/>
    <s v=""/>
    <s v=""/>
    <s v=""/>
    <s v="Úředníci"/>
    <s v=""/>
    <s v=""/>
    <s v=""/>
    <s v=""/>
    <s v=""/>
    <s v=""/>
    <s v=""/>
    <x v="0"/>
    <x v="0"/>
    <x v="0"/>
    <s v="Výzkum"/>
    <s v="Tabulkové a grafické přehledy"/>
    <s v=""/>
    <x v="0"/>
    <x v="0"/>
    <x v="2"/>
    <s v=""/>
    <s v="Funkční závislost mezi více než dvěma jevy"/>
    <s v=""/>
    <s v=""/>
    <s v=""/>
    <x v="3"/>
    <x v="1"/>
    <s v=""/>
    <s v=""/>
    <s v="V jednotkách zkoumaného jevu"/>
    <s v=""/>
    <x v="1"/>
    <s v=""/>
    <s v="Špičatost"/>
    <s v=""/>
    <x v="3"/>
    <x v="0"/>
    <s v=""/>
    <s v=""/>
    <s v=""/>
    <x v="2"/>
    <x v="0"/>
    <x v="2"/>
    <x v="0"/>
    <s v="Politice"/>
  </r>
  <r>
    <n v="100"/>
    <n v="5682450"/>
    <s v="2019-02-09 21:35:58"/>
    <n v="173"/>
    <s v="fbclid=IwAR37TPDpfOdYtoDRl6d6k7DL8wzVDtV0ZvFCbpyKJPbia6TH9RWHJ0U18pc"/>
    <x v="1"/>
    <x v="1"/>
    <x v="0"/>
    <s v=""/>
    <s v="Ekonomie, politologie, právo, psychologie, sociologie"/>
    <s v="jiný"/>
    <s v=""/>
    <s v=""/>
    <s v=""/>
    <s v=""/>
    <s v=""/>
    <x v="4"/>
    <x v="2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2"/>
    <x v="3"/>
    <s v="Výzkum"/>
    <s v=""/>
    <s v=""/>
    <x v="3"/>
    <x v="0"/>
    <x v="2"/>
    <s v="Funkční závislost mezi dvěma jevy"/>
    <s v=""/>
    <s v=""/>
    <s v=""/>
    <s v=""/>
    <x v="0"/>
    <x v="0"/>
    <s v=""/>
    <s v=""/>
    <s v=""/>
    <s v="V jednotkách zkoumaného jevu umocněných na druhou"/>
    <x v="4"/>
    <s v="Šikmost"/>
    <s v="Špičatost"/>
    <s v=""/>
    <x v="1"/>
    <x v="0"/>
    <s v=""/>
    <s v=""/>
    <s v="1000,2000,3000,3500,3600,4000"/>
    <x v="0"/>
    <x v="1"/>
    <x v="2"/>
    <x v="1"/>
    <s v="Sportu"/>
  </r>
  <r>
    <n v="101"/>
    <n v="5682455"/>
    <s v="2019-02-09 21:42:55"/>
    <n v="165"/>
    <s v="fbclid=IwAR3h0GkRzRc3TKmO32fYH-W7dFoJbhGFr-hKwQjlrncgwskbbevOfByLGRA"/>
    <x v="1"/>
    <x v="0"/>
    <x v="0"/>
    <s v=""/>
    <s v=""/>
    <s v=""/>
    <s v=""/>
    <s v=""/>
    <s v=""/>
    <s v=""/>
    <s v="V žádném z výše uvedených"/>
    <x v="1"/>
    <x v="0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1"/>
    <x v="1"/>
    <s v=""/>
    <s v=""/>
    <s v="Statistiku nepoužívám"/>
    <x v="1"/>
    <x v="1"/>
    <x v="3"/>
    <s v=""/>
    <s v=""/>
    <s v=""/>
    <s v=""/>
    <s v="Nevím"/>
    <x v="10"/>
    <x v="0"/>
    <s v=""/>
    <s v="Bezrozměrným číslem"/>
    <s v=""/>
    <s v=""/>
    <x v="0"/>
    <s v=""/>
    <s v=""/>
    <s v="Směrodatná odchylka"/>
    <x v="0"/>
    <x v="0"/>
    <s v="10,20,30,40,800"/>
    <s v="5,200,300,400,500"/>
    <s v="1000,2000,3000,3500,3600,4000"/>
    <x v="1"/>
    <x v="0"/>
    <x v="0"/>
    <x v="1"/>
    <s v="Počasí"/>
  </r>
  <r>
    <n v="102"/>
    <n v="5682456"/>
    <s v="2019-02-09 21:43:52"/>
    <n v="270"/>
    <s v=""/>
    <x v="1"/>
    <x v="1"/>
    <x v="1"/>
    <s v=""/>
    <s v=""/>
    <s v="jiný"/>
    <s v=""/>
    <s v=""/>
    <s v=""/>
    <s v=""/>
    <s v=""/>
    <x v="3"/>
    <x v="1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0"/>
    <x v="0"/>
    <s v="Výzkum"/>
    <s v="Tabulkové a grafické přehledy"/>
    <s v=""/>
    <x v="0"/>
    <x v="0"/>
    <x v="2"/>
    <s v=""/>
    <s v=""/>
    <s v=""/>
    <s v=""/>
    <s v="Nevím"/>
    <x v="10"/>
    <x v="0"/>
    <s v=""/>
    <s v="Bezrozměrným číslem"/>
    <s v=""/>
    <s v=""/>
    <x v="0"/>
    <s v=""/>
    <s v=""/>
    <s v="Směrodatná odchylka"/>
    <x v="0"/>
    <x v="0"/>
    <s v=""/>
    <s v=""/>
    <s v=""/>
    <x v="2"/>
    <x v="2"/>
    <x v="2"/>
    <x v="0"/>
    <s v="Kultuře"/>
  </r>
  <r>
    <n v="103"/>
    <n v="5682474"/>
    <s v="2019-02-09 21:53:18"/>
    <n v="279"/>
    <s v=""/>
    <x v="1"/>
    <x v="0"/>
    <x v="0"/>
    <s v=""/>
    <s v="Ekonomie, politologie, právo, psychologie, sociologie"/>
    <s v=""/>
    <s v=""/>
    <s v=""/>
    <s v=""/>
    <s v=""/>
    <s v=""/>
    <x v="0"/>
    <x v="3"/>
    <s v="Student"/>
    <s v="Podnikatel/zaměstnanec"/>
    <s v=""/>
    <s v=""/>
    <s v=""/>
    <x v="0"/>
    <s v=""/>
    <s v=""/>
    <s v=""/>
    <s v="Úředníci"/>
    <s v=""/>
    <s v=""/>
    <s v=""/>
    <s v=""/>
    <s v=""/>
    <s v=""/>
    <s v=""/>
    <x v="0"/>
    <x v="0"/>
    <x v="0"/>
    <s v="Výzkum"/>
    <s v=""/>
    <s v=""/>
    <x v="3"/>
    <x v="2"/>
    <x v="1"/>
    <s v=""/>
    <s v=""/>
    <s v=""/>
    <s v=""/>
    <s v="Nevím"/>
    <x v="10"/>
    <x v="0"/>
    <s v=""/>
    <s v=""/>
    <s v=""/>
    <s v="V jednotkách zkoumaného jevu umocněných na druhou"/>
    <x v="4"/>
    <s v=""/>
    <s v=""/>
    <s v="Směrodatná odchylka"/>
    <x v="0"/>
    <x v="1"/>
    <s v=""/>
    <s v=""/>
    <s v="1000,2000,3000,3500,3600,4000"/>
    <x v="3"/>
    <x v="3"/>
    <x v="0"/>
    <x v="0"/>
    <s v="Kultuře"/>
  </r>
  <r>
    <n v="104"/>
    <n v="5682513"/>
    <s v="2019-02-09 22:40:51"/>
    <n v="245"/>
    <s v=""/>
    <x v="1"/>
    <x v="0"/>
    <x v="0"/>
    <s v=""/>
    <s v="Ekonomie, politologie, právo, psychologie, sociologie"/>
    <s v=""/>
    <s v=""/>
    <s v=""/>
    <s v=""/>
    <s v=""/>
    <s v=""/>
    <x v="0"/>
    <x v="2"/>
    <s v=""/>
    <s v="Podnikatel/zaměstnanec"/>
    <s v=""/>
    <s v=""/>
    <s v=""/>
    <x v="2"/>
    <s v=""/>
    <s v=""/>
    <s v=""/>
    <s v="Úředníci"/>
    <s v="Pracovníci ve službách a prodeji"/>
    <s v=""/>
    <s v=""/>
    <s v=""/>
    <s v=""/>
    <s v=""/>
    <s v=""/>
    <x v="0"/>
    <x v="0"/>
    <x v="0"/>
    <s v=""/>
    <s v="Tabulkové a grafické přehledy"/>
    <s v=""/>
    <x v="2"/>
    <x v="3"/>
    <x v="1"/>
    <s v=""/>
    <s v=""/>
    <s v=""/>
    <s v=""/>
    <s v="Nevím"/>
    <x v="10"/>
    <x v="1"/>
    <s v=""/>
    <s v=""/>
    <s v="V jednotkách zkoumaného jevu"/>
    <s v=""/>
    <x v="1"/>
    <s v=""/>
    <s v=""/>
    <s v="Směrodatná odchylka"/>
    <x v="0"/>
    <x v="1"/>
    <s v="10,20,30,40,800"/>
    <s v=""/>
    <s v=""/>
    <x v="4"/>
    <x v="3"/>
    <x v="1"/>
    <x v="1"/>
    <s v="Politice"/>
  </r>
  <r>
    <n v="105"/>
    <n v="5682576"/>
    <s v="2019-02-10 02:21:11"/>
    <n v="382"/>
    <s v=""/>
    <x v="1"/>
    <x v="1"/>
    <x v="1"/>
    <s v=""/>
    <s v="Ekonomie, politologie, právo, psychologie, sociologie"/>
    <s v=""/>
    <s v=""/>
    <s v=""/>
    <s v=""/>
    <s v=""/>
    <s v=""/>
    <x v="0"/>
    <x v="3"/>
    <s v="Student"/>
    <s v=""/>
    <s v=""/>
    <s v=""/>
    <s v=""/>
    <x v="1"/>
    <s v=""/>
    <s v=""/>
    <s v="Techničtí a odborní pracovníci"/>
    <s v=""/>
    <s v=""/>
    <s v=""/>
    <s v=""/>
    <s v=""/>
    <s v=""/>
    <s v=""/>
    <s v=""/>
    <x v="0"/>
    <x v="2"/>
    <x v="2"/>
    <s v="Výzkum"/>
    <s v=""/>
    <s v=""/>
    <x v="3"/>
    <x v="0"/>
    <x v="2"/>
    <s v=""/>
    <s v="Funkční závislost mezi více než dvěma jevy"/>
    <s v=""/>
    <s v=""/>
    <s v=""/>
    <x v="3"/>
    <x v="0"/>
    <s v=""/>
    <s v=""/>
    <s v=""/>
    <s v="V jednotkách zkoumaného jevu umocněných na druhou"/>
    <x v="4"/>
    <s v="Šikmost"/>
    <s v="Špičatost"/>
    <s v=""/>
    <x v="1"/>
    <x v="0"/>
    <s v=""/>
    <s v=""/>
    <s v=""/>
    <x v="2"/>
    <x v="0"/>
    <x v="2"/>
    <x v="1"/>
    <s v="Počasí"/>
  </r>
  <r>
    <n v="106"/>
    <n v="5682590"/>
    <s v="2019-02-10 07:12:34"/>
    <n v="332"/>
    <s v=""/>
    <x v="1"/>
    <x v="1"/>
    <x v="0"/>
    <s v=""/>
    <s v=""/>
    <s v=""/>
    <s v=""/>
    <s v=""/>
    <s v=""/>
    <s v=""/>
    <s v="V žádném z výše uvedených"/>
    <x v="1"/>
    <x v="2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0"/>
    <x v="1"/>
    <s v=""/>
    <s v=""/>
    <s v="Statistiku nepoužívám"/>
    <x v="1"/>
    <x v="0"/>
    <x v="3"/>
    <s v=""/>
    <s v=""/>
    <s v=""/>
    <s v="Významnost závislosti"/>
    <s v="Nevím"/>
    <x v="12"/>
    <x v="0"/>
    <s v=""/>
    <s v="Bezrozměrným číslem"/>
    <s v=""/>
    <s v=""/>
    <x v="0"/>
    <s v=""/>
    <s v=""/>
    <s v="Směrodatná odchylka"/>
    <x v="0"/>
    <x v="0"/>
    <s v="10,20,30,40,800"/>
    <s v="5,200,300,400,500"/>
    <s v="1000,2000,3000,3500,3600,4000"/>
    <x v="1"/>
    <x v="1"/>
    <x v="2"/>
    <x v="0"/>
    <s v="Politice"/>
  </r>
  <r>
    <n v="107"/>
    <n v="5682661"/>
    <s v="2019-02-10 10:11:56"/>
    <n v="281"/>
    <s v="fbclid=IwAR1R-uv5TnGZ05Qoe-9H3zNW5cIOcL5BwVhzxNvtOD3u5KPxJUutk_1I7jo"/>
    <x v="1"/>
    <x v="1"/>
    <x v="0"/>
    <s v="Filozofie, historie, teologie, tělovýchova, uměnovědy"/>
    <s v="Ekonomie, politologie, právo, psychologie, sociologie"/>
    <s v=""/>
    <s v=""/>
    <s v=""/>
    <s v=""/>
    <s v=""/>
    <s v=""/>
    <x v="4"/>
    <x v="3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1"/>
    <x v="1"/>
    <s v=""/>
    <s v=""/>
    <s v="Statistiku nepoužívám"/>
    <x v="1"/>
    <x v="1"/>
    <x v="0"/>
    <s v=""/>
    <s v=""/>
    <s v=""/>
    <s v=""/>
    <s v="Nevím"/>
    <x v="10"/>
    <x v="1"/>
    <s v=""/>
    <s v=""/>
    <s v="V jednotkách zkoumaného jevu"/>
    <s v=""/>
    <x v="1"/>
    <s v="Šikmost"/>
    <s v=""/>
    <s v=""/>
    <x v="2"/>
    <x v="0"/>
    <s v=""/>
    <s v=""/>
    <s v="1000,2000,3000,3500,3600,4000"/>
    <x v="0"/>
    <x v="3"/>
    <x v="2"/>
    <x v="0"/>
    <s v="Kultuře"/>
  </r>
  <r>
    <n v="108"/>
    <n v="5682687"/>
    <s v="2019-02-10 10:56:22"/>
    <n v="185"/>
    <s v=""/>
    <x v="1"/>
    <x v="1"/>
    <x v="0"/>
    <s v=""/>
    <s v="Ekonomie, politologie, právo, psychologie, sociologie"/>
    <s v=""/>
    <s v=""/>
    <s v=""/>
    <s v=""/>
    <s v=""/>
    <s v=""/>
    <x v="0"/>
    <x v="2"/>
    <s v="Student"/>
    <s v=""/>
    <s v=""/>
    <s v=""/>
    <s v=""/>
    <x v="1"/>
    <s v=""/>
    <s v=""/>
    <s v=""/>
    <s v=""/>
    <s v="Pracovníci ve službách a prodeji"/>
    <s v=""/>
    <s v=""/>
    <s v=""/>
    <s v=""/>
    <s v=""/>
    <s v=""/>
    <x v="1"/>
    <x v="1"/>
    <x v="0"/>
    <s v="Výzkum"/>
    <s v=""/>
    <s v=""/>
    <x v="3"/>
    <x v="0"/>
    <x v="1"/>
    <s v=""/>
    <s v=""/>
    <s v="Sílu závislosti mezi více než dvěma jevy"/>
    <s v=""/>
    <s v=""/>
    <x v="5"/>
    <x v="0"/>
    <s v=""/>
    <s v=""/>
    <s v="V jednotkách zkoumaného jevu"/>
    <s v=""/>
    <x v="1"/>
    <s v="Šikmost"/>
    <s v=""/>
    <s v=""/>
    <x v="2"/>
    <x v="1"/>
    <s v=""/>
    <s v="5,200,300,400,500"/>
    <s v=""/>
    <x v="8"/>
    <x v="1"/>
    <x v="2"/>
    <x v="1"/>
    <s v="Politice"/>
  </r>
  <r>
    <n v="109"/>
    <n v="5682727"/>
    <s v="2019-02-10 11:48:41"/>
    <n v="276"/>
    <s v="fbclid=IwAR1yH59GrRvM83KsuxzNHFWtPSKy_MmEdhU6AKgXqJWp3Zsxgyaw4Px8A20"/>
    <x v="1"/>
    <x v="1"/>
    <x v="0"/>
    <s v=""/>
    <s v="Ekonomie, politologie, právo, psychologie, sociologie"/>
    <s v=""/>
    <s v=""/>
    <s v=""/>
    <s v=""/>
    <s v=""/>
    <s v=""/>
    <x v="0"/>
    <x v="0"/>
    <s v="Student"/>
    <s v=""/>
    <s v=""/>
    <s v=""/>
    <s v=""/>
    <x v="1"/>
    <s v=""/>
    <s v=""/>
    <s v=""/>
    <s v=""/>
    <s v=""/>
    <s v=""/>
    <s v=""/>
    <s v=""/>
    <s v="Pomocní a nekvalifikovaní pracovníci"/>
    <s v=""/>
    <s v=""/>
    <x v="1"/>
    <x v="1"/>
    <x v="0"/>
    <s v=""/>
    <s v="Tabulkové a grafické přehledy"/>
    <s v=""/>
    <x v="2"/>
    <x v="0"/>
    <x v="3"/>
    <s v=""/>
    <s v=""/>
    <s v=""/>
    <s v="Významnost závislosti"/>
    <s v=""/>
    <x v="2"/>
    <x v="0"/>
    <s v=""/>
    <s v=""/>
    <s v="V jednotkách zkoumaného jevu"/>
    <s v=""/>
    <x v="1"/>
    <s v="Šikmost"/>
    <s v=""/>
    <s v=""/>
    <x v="2"/>
    <x v="0"/>
    <s v=""/>
    <s v=""/>
    <s v="1000,2000,3000,3500,3600,4000"/>
    <x v="0"/>
    <x v="1"/>
    <x v="0"/>
    <x v="0"/>
    <s v="Politice"/>
  </r>
  <r>
    <n v="110"/>
    <n v="5682807"/>
    <s v="2019-02-10 14:22:09"/>
    <n v="131"/>
    <s v=""/>
    <x v="1"/>
    <x v="1"/>
    <x v="0"/>
    <s v=""/>
    <s v=""/>
    <s v=""/>
    <s v=""/>
    <s v=""/>
    <s v=""/>
    <s v=""/>
    <s v="V žádném z výše uvedených"/>
    <x v="1"/>
    <x v="3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0"/>
    <x v="0"/>
    <s v="Výzkum"/>
    <s v=""/>
    <s v=""/>
    <x v="3"/>
    <x v="2"/>
    <x v="1"/>
    <s v=""/>
    <s v=""/>
    <s v=""/>
    <s v=""/>
    <s v="Nevím"/>
    <x v="10"/>
    <x v="2"/>
    <s v="V procentech"/>
    <s v=""/>
    <s v=""/>
    <s v=""/>
    <x v="3"/>
    <s v=""/>
    <s v=""/>
    <s v="Směrodatná odchylka"/>
    <x v="0"/>
    <x v="0"/>
    <s v=""/>
    <s v=""/>
    <s v=""/>
    <x v="2"/>
    <x v="0"/>
    <x v="0"/>
    <x v="0"/>
    <s v="Z jiného oboru"/>
  </r>
  <r>
    <n v="111"/>
    <n v="5682837"/>
    <s v="2019-02-10 15:08:46"/>
    <n v="253"/>
    <s v=""/>
    <x v="0"/>
    <x v="2"/>
    <x v="0"/>
    <s v=""/>
    <s v="Ekonomie, politologie, právo, psychologie, sociologie"/>
    <s v=""/>
    <s v=""/>
    <s v=""/>
    <s v=""/>
    <s v=""/>
    <s v=""/>
    <x v="0"/>
    <x v="3"/>
    <s v=""/>
    <s v="Podnikatel/zaměstnanec"/>
    <s v=""/>
    <s v=""/>
    <s v=""/>
    <x v="2"/>
    <s v="Zákonodárci a řídící pracovníci"/>
    <s v=""/>
    <s v=""/>
    <s v=""/>
    <s v=""/>
    <s v=""/>
    <s v=""/>
    <s v=""/>
    <s v=""/>
    <s v=""/>
    <s v=""/>
    <x v="0"/>
    <x v="0"/>
    <x v="0"/>
    <s v=""/>
    <s v="Tabulkové a grafické přehledy"/>
    <s v=""/>
    <x v="2"/>
    <x v="2"/>
    <x v="4"/>
    <s v=""/>
    <s v="Funkční závislost mezi více než dvěma jevy"/>
    <s v=""/>
    <s v=""/>
    <s v=""/>
    <x v="3"/>
    <x v="1"/>
    <s v=""/>
    <s v=""/>
    <s v="V jednotkách zkoumaného jevu"/>
    <s v=""/>
    <x v="1"/>
    <s v=""/>
    <s v=""/>
    <s v="Směrodatná odchylka"/>
    <x v="0"/>
    <x v="1"/>
    <s v="10,20,30,40,800"/>
    <s v=""/>
    <s v=""/>
    <x v="4"/>
    <x v="2"/>
    <x v="2"/>
    <x v="1"/>
    <s v="Sportu"/>
  </r>
  <r>
    <n v="112"/>
    <n v="5682849"/>
    <s v="2019-02-10 15:17:36"/>
    <n v="146"/>
    <s v=""/>
    <x v="0"/>
    <x v="0"/>
    <x v="0"/>
    <s v=""/>
    <s v=""/>
    <s v=""/>
    <s v=""/>
    <s v=""/>
    <s v=""/>
    <s v=""/>
    <s v="V žádném z výše uvedených"/>
    <x v="1"/>
    <x v="3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0"/>
    <x v="0"/>
    <s v="Výzkum"/>
    <s v="Tabulkové a grafické přehledy"/>
    <s v=""/>
    <x v="0"/>
    <x v="0"/>
    <x v="1"/>
    <s v=""/>
    <s v=""/>
    <s v=""/>
    <s v=""/>
    <s v="Nevím"/>
    <x v="10"/>
    <x v="1"/>
    <s v=""/>
    <s v=""/>
    <s v=""/>
    <s v="V jednotkách zkoumaného jevu umocněných na druhou"/>
    <x v="4"/>
    <s v=""/>
    <s v=""/>
    <s v="Směrodatná odchylka"/>
    <x v="0"/>
    <x v="0"/>
    <s v=""/>
    <s v=""/>
    <s v="1000,2000,3000,3500,3600,4000"/>
    <x v="0"/>
    <x v="1"/>
    <x v="2"/>
    <x v="1"/>
    <s v="Sportu"/>
  </r>
  <r>
    <n v="113"/>
    <n v="5682914"/>
    <s v="2019-02-10 16:09:01"/>
    <n v="419"/>
    <s v=""/>
    <x v="1"/>
    <x v="0"/>
    <x v="0"/>
    <s v=""/>
    <s v="Ekonomie, politologie, právo, psychologie, sociologie"/>
    <s v=""/>
    <s v=""/>
    <s v=""/>
    <s v=""/>
    <s v=""/>
    <s v=""/>
    <x v="0"/>
    <x v="1"/>
    <s v=""/>
    <s v=""/>
    <s v=""/>
    <s v="Nezaměstnaný"/>
    <s v=""/>
    <x v="4"/>
    <s v=""/>
    <s v=""/>
    <s v=""/>
    <s v=""/>
    <s v=""/>
    <s v=""/>
    <s v=""/>
    <s v=""/>
    <s v=""/>
    <s v=""/>
    <s v="Na žádné"/>
    <x v="2"/>
    <x v="0"/>
    <x v="1"/>
    <s v=""/>
    <s v=""/>
    <s v="Statistiku nepoužívám"/>
    <x v="1"/>
    <x v="1"/>
    <x v="2"/>
    <s v="Funkční závislost mezi dvěma jevy"/>
    <s v=""/>
    <s v=""/>
    <s v=""/>
    <s v=""/>
    <x v="0"/>
    <x v="0"/>
    <s v="V procentech"/>
    <s v=""/>
    <s v=""/>
    <s v=""/>
    <x v="3"/>
    <s v=""/>
    <s v=""/>
    <s v="Směrodatná odchylka"/>
    <x v="0"/>
    <x v="0"/>
    <s v=""/>
    <s v=""/>
    <s v="1000,2000,3000,3500,3600,4000"/>
    <x v="0"/>
    <x v="1"/>
    <x v="0"/>
    <x v="1"/>
    <s v="Z jiného oboru"/>
  </r>
  <r>
    <n v="114"/>
    <n v="5682971"/>
    <s v="2019-02-10 17:02:02"/>
    <n v="358"/>
    <s v="fbclid=IwAR28NG2PkAjZ-v6gNQB_IDnxqkSgr5jo1ForuGYHHIQBuO5hiv9tw6jPxhc"/>
    <x v="1"/>
    <x v="0"/>
    <x v="0"/>
    <s v=""/>
    <s v="Ekonomie, politologie, právo, psychologie, sociologie"/>
    <s v=""/>
    <s v=""/>
    <s v=""/>
    <s v=""/>
    <s v=""/>
    <s v=""/>
    <x v="0"/>
    <x v="2"/>
    <s v=""/>
    <s v="Podnikatel/zaměstnanec"/>
    <s v=""/>
    <s v=""/>
    <s v=""/>
    <x v="2"/>
    <s v=""/>
    <s v="Specialisté, vědečtí a odborní duševní pracovníci"/>
    <s v=""/>
    <s v=""/>
    <s v=""/>
    <s v=""/>
    <s v=""/>
    <s v=""/>
    <s v=""/>
    <s v=""/>
    <s v=""/>
    <x v="0"/>
    <x v="0"/>
    <x v="0"/>
    <s v=""/>
    <s v="Tabulkové a grafické přehledy"/>
    <s v=""/>
    <x v="2"/>
    <x v="3"/>
    <x v="0"/>
    <s v="Funkční závislost mezi dvěma jevy"/>
    <s v=""/>
    <s v=""/>
    <s v=""/>
    <s v="Nevím"/>
    <x v="11"/>
    <x v="1"/>
    <s v=""/>
    <s v=""/>
    <s v=""/>
    <s v="V jednotkách zkoumaného jevu umocněných na druhou"/>
    <x v="4"/>
    <s v="Šikmost"/>
    <s v="Špičatost"/>
    <s v=""/>
    <x v="1"/>
    <x v="0"/>
    <s v=""/>
    <s v=""/>
    <s v="1000,2000,3000,3500,3600,4000"/>
    <x v="0"/>
    <x v="1"/>
    <x v="0"/>
    <x v="0"/>
    <s v="Počasí"/>
  </r>
  <r>
    <n v="115"/>
    <n v="5682982"/>
    <s v="2019-02-10 17:12:44"/>
    <n v="297"/>
    <s v=""/>
    <x v="1"/>
    <x v="0"/>
    <x v="0"/>
    <s v=""/>
    <s v="Ekonomie, politologie, právo, psychologie, sociologie"/>
    <s v=""/>
    <s v=""/>
    <s v=""/>
    <s v=""/>
    <s v=""/>
    <s v=""/>
    <x v="0"/>
    <x v="3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1"/>
    <x v="0"/>
    <s v="Výzkum"/>
    <s v="Tabulkové a grafické přehledy"/>
    <s v=""/>
    <x v="0"/>
    <x v="0"/>
    <x v="3"/>
    <s v=""/>
    <s v=""/>
    <s v=""/>
    <s v=""/>
    <s v="Nevím"/>
    <x v="10"/>
    <x v="0"/>
    <s v=""/>
    <s v=""/>
    <s v=""/>
    <s v="V jednotkách zkoumaného jevu umocněných na druhou"/>
    <x v="4"/>
    <s v="Šikmost"/>
    <s v="Špičatost"/>
    <s v=""/>
    <x v="1"/>
    <x v="0"/>
    <s v=""/>
    <s v=""/>
    <s v="1000,2000,3000,3500,3600,4000"/>
    <x v="0"/>
    <x v="3"/>
    <x v="0"/>
    <x v="0"/>
    <s v="Kultuře"/>
  </r>
  <r>
    <n v="116"/>
    <n v="5683008"/>
    <s v="2019-02-10 17:36:32"/>
    <n v="304"/>
    <s v="fbclid=IwAR0AI2notiARjop4B4dA914pzOxTTSLID73FgaC6lCqICvcEBdRqXmb4p6g"/>
    <x v="1"/>
    <x v="1"/>
    <x v="1"/>
    <s v=""/>
    <s v="Ekonomie, politologie, právo, psychologie, sociologie"/>
    <s v="jiný"/>
    <s v="Technický"/>
    <s v=""/>
    <s v=""/>
    <s v=""/>
    <s v=""/>
    <x v="4"/>
    <x v="1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2"/>
    <x v="2"/>
    <s v="Výzkum"/>
    <s v="Tabulkové a grafické přehledy"/>
    <s v=""/>
    <x v="0"/>
    <x v="0"/>
    <x v="3"/>
    <s v="Funkční závislost mezi dvěma jevy"/>
    <s v="Funkční závislost mezi více než dvěma jevy"/>
    <s v="Sílu závislosti mezi více než dvěma jevy"/>
    <s v="Významnost závislosti"/>
    <s v=""/>
    <x v="8"/>
    <x v="1"/>
    <s v=""/>
    <s v=""/>
    <s v="V jednotkách zkoumaného jevu"/>
    <s v=""/>
    <x v="1"/>
    <s v=""/>
    <s v=""/>
    <s v="Směrodatná odchylka"/>
    <x v="0"/>
    <x v="0"/>
    <s v="10,20,30,40,800"/>
    <s v=""/>
    <s v="1000,2000,3000,3500,3600,4000"/>
    <x v="11"/>
    <x v="1"/>
    <x v="0"/>
    <x v="0"/>
    <s v="Politice"/>
  </r>
  <r>
    <n v="117"/>
    <n v="5683032"/>
    <s v="2019-02-10 17:52:28"/>
    <n v="96"/>
    <s v=""/>
    <x v="1"/>
    <x v="0"/>
    <x v="0"/>
    <s v="Filozofie, historie, teologie, tělovýchova, uměnovědy"/>
    <s v=""/>
    <s v=""/>
    <s v=""/>
    <s v=""/>
    <s v=""/>
    <s v=""/>
    <s v=""/>
    <x v="3"/>
    <x v="1"/>
    <s v=""/>
    <s v="Podnikatel/zaměstnanec"/>
    <s v=""/>
    <s v=""/>
    <s v=""/>
    <x v="2"/>
    <s v=""/>
    <s v="Specialisté, vědečtí a odborní duševní pracovníci"/>
    <s v=""/>
    <s v=""/>
    <s v=""/>
    <s v=""/>
    <s v=""/>
    <s v=""/>
    <s v=""/>
    <s v=""/>
    <s v=""/>
    <x v="0"/>
    <x v="0"/>
    <x v="2"/>
    <s v="Výzkum"/>
    <s v="Tabulkové a grafické přehledy"/>
    <s v=""/>
    <x v="0"/>
    <x v="3"/>
    <x v="0"/>
    <s v=""/>
    <s v=""/>
    <s v=""/>
    <s v=""/>
    <s v="Nevím"/>
    <x v="10"/>
    <x v="1"/>
    <s v=""/>
    <s v=""/>
    <s v="V jednotkách zkoumaného jevu"/>
    <s v=""/>
    <x v="1"/>
    <s v=""/>
    <s v="Špičatost"/>
    <s v=""/>
    <x v="3"/>
    <x v="1"/>
    <s v="10,20,30,40,800"/>
    <s v=""/>
    <s v=""/>
    <x v="4"/>
    <x v="2"/>
    <x v="2"/>
    <x v="0"/>
    <s v="Kultuře"/>
  </r>
  <r>
    <n v="118"/>
    <n v="5683059"/>
    <s v="2019-02-10 18:16:00"/>
    <n v="241"/>
    <s v=""/>
    <x v="0"/>
    <x v="1"/>
    <x v="0"/>
    <s v=""/>
    <s v=""/>
    <s v=""/>
    <s v=""/>
    <s v=""/>
    <s v=""/>
    <s v=""/>
    <s v="V žádném z výše uvedených"/>
    <x v="1"/>
    <x v="2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2"/>
    <x v="2"/>
    <s v="Výzkum"/>
    <s v="Tabulkové a grafické přehledy"/>
    <s v=""/>
    <x v="0"/>
    <x v="0"/>
    <x v="3"/>
    <s v=""/>
    <s v=""/>
    <s v=""/>
    <s v=""/>
    <s v="Nevím"/>
    <x v="10"/>
    <x v="0"/>
    <s v=""/>
    <s v="Bezrozměrným číslem"/>
    <s v=""/>
    <s v=""/>
    <x v="0"/>
    <s v=""/>
    <s v=""/>
    <s v="Směrodatná odchylka"/>
    <x v="0"/>
    <x v="0"/>
    <s v=""/>
    <s v=""/>
    <s v=""/>
    <x v="2"/>
    <x v="1"/>
    <x v="0"/>
    <x v="0"/>
    <s v="Počasí"/>
  </r>
  <r>
    <n v="119"/>
    <n v="5683117"/>
    <s v="2019-02-10 19:02:54"/>
    <n v="176"/>
    <s v=""/>
    <x v="1"/>
    <x v="2"/>
    <x v="0"/>
    <s v=""/>
    <s v=""/>
    <s v="jiný"/>
    <s v=""/>
    <s v=""/>
    <s v=""/>
    <s v=""/>
    <s v=""/>
    <x v="3"/>
    <x v="2"/>
    <s v=""/>
    <s v="Podnikatel/zaměstnanec"/>
    <s v=""/>
    <s v=""/>
    <s v=""/>
    <x v="2"/>
    <s v=""/>
    <s v=""/>
    <s v=""/>
    <s v=""/>
    <s v="Pracovníci ve službách a prodeji"/>
    <s v=""/>
    <s v=""/>
    <s v=""/>
    <s v=""/>
    <s v=""/>
    <s v=""/>
    <x v="1"/>
    <x v="0"/>
    <x v="1"/>
    <s v=""/>
    <s v=""/>
    <s v="Statistiku nepoužívám"/>
    <x v="1"/>
    <x v="1"/>
    <x v="2"/>
    <s v="Funkční závislost mezi dvěma jevy"/>
    <s v=""/>
    <s v=""/>
    <s v=""/>
    <s v=""/>
    <x v="0"/>
    <x v="0"/>
    <s v=""/>
    <s v="Bezrozměrným číslem"/>
    <s v=""/>
    <s v=""/>
    <x v="0"/>
    <s v=""/>
    <s v="Špičatost"/>
    <s v=""/>
    <x v="3"/>
    <x v="0"/>
    <s v=""/>
    <s v=""/>
    <s v="1000,2000,3000,3500,3600,4000"/>
    <x v="0"/>
    <x v="1"/>
    <x v="0"/>
    <x v="0"/>
    <s v="Z jiného oboru"/>
  </r>
  <r>
    <n v="120"/>
    <n v="5683511"/>
    <s v="2019-02-10 20:51:35"/>
    <n v="246"/>
    <s v=""/>
    <x v="1"/>
    <x v="1"/>
    <x v="0"/>
    <s v=""/>
    <s v=""/>
    <s v="jiný"/>
    <s v=""/>
    <s v=""/>
    <s v=""/>
    <s v=""/>
    <s v=""/>
    <x v="3"/>
    <x v="1"/>
    <s v="Student"/>
    <s v="Podnikatel/zaměstnanec"/>
    <s v=""/>
    <s v=""/>
    <s v=""/>
    <x v="0"/>
    <s v=""/>
    <s v=""/>
    <s v=""/>
    <s v=""/>
    <s v="Pracovníci ve službách a prodeji"/>
    <s v=""/>
    <s v=""/>
    <s v=""/>
    <s v=""/>
    <s v=""/>
    <s v=""/>
    <x v="1"/>
    <x v="2"/>
    <x v="3"/>
    <s v="Výzkum"/>
    <s v="Tabulkové a grafické přehledy"/>
    <s v=""/>
    <x v="0"/>
    <x v="0"/>
    <x v="4"/>
    <s v="Funkční závislost mezi dvěma jevy"/>
    <s v=""/>
    <s v="Sílu závislosti mezi více než dvěma jevy"/>
    <s v="Významnost závislosti"/>
    <s v=""/>
    <x v="13"/>
    <x v="1"/>
    <s v=""/>
    <s v=""/>
    <s v=""/>
    <s v="V jednotkách zkoumaného jevu umocněných na druhou"/>
    <x v="4"/>
    <s v=""/>
    <s v=""/>
    <s v="Směrodatná odchylka"/>
    <x v="0"/>
    <x v="0"/>
    <s v=""/>
    <s v=""/>
    <s v="1000,2000,3000,3500,3600,4000"/>
    <x v="0"/>
    <x v="1"/>
    <x v="2"/>
    <x v="0"/>
    <s v="Politice"/>
  </r>
  <r>
    <n v="121"/>
    <n v="5683589"/>
    <s v="2019-02-10 21:54:59"/>
    <n v="430"/>
    <s v=""/>
    <x v="0"/>
    <x v="2"/>
    <x v="1"/>
    <s v=""/>
    <s v=""/>
    <s v=""/>
    <s v="Technický"/>
    <s v=""/>
    <s v=""/>
    <s v=""/>
    <s v=""/>
    <x v="2"/>
    <x v="1"/>
    <s v=""/>
    <s v="Podnikatel/zaměstnanec"/>
    <s v=""/>
    <s v=""/>
    <s v=""/>
    <x v="2"/>
    <s v=""/>
    <s v=""/>
    <s v="Techničtí a odborní pracovníci"/>
    <s v=""/>
    <s v=""/>
    <s v=""/>
    <s v=""/>
    <s v=""/>
    <s v=""/>
    <s v=""/>
    <s v=""/>
    <x v="0"/>
    <x v="0"/>
    <x v="0"/>
    <s v=""/>
    <s v="Tabulkové a grafické přehledy"/>
    <s v=""/>
    <x v="2"/>
    <x v="3"/>
    <x v="0"/>
    <s v=""/>
    <s v=""/>
    <s v=""/>
    <s v=""/>
    <s v="Nevím"/>
    <x v="10"/>
    <x v="0"/>
    <s v="V procentech"/>
    <s v=""/>
    <s v=""/>
    <s v=""/>
    <x v="3"/>
    <s v="Šikmost"/>
    <s v="Špičatost"/>
    <s v=""/>
    <x v="1"/>
    <x v="0"/>
    <s v=""/>
    <s v=""/>
    <s v="1000,2000,3000,3500,3600,4000"/>
    <x v="0"/>
    <x v="1"/>
    <x v="0"/>
    <x v="0"/>
    <s v="Technologiích"/>
  </r>
  <r>
    <n v="122"/>
    <n v="5683604"/>
    <s v="2019-02-10 22:10:15"/>
    <n v="140"/>
    <s v="ref=promox"/>
    <x v="1"/>
    <x v="1"/>
    <x v="3"/>
    <s v="Filozofie, historie, teologie, tělovýchova, uměnovědy"/>
    <s v="Ekonomie, politologie, právo, psychologie, sociologie"/>
    <s v="jiný"/>
    <s v="Technický"/>
    <s v=""/>
    <s v="jiný"/>
    <s v=""/>
    <s v=""/>
    <x v="4"/>
    <x v="2"/>
    <s v="Student"/>
    <s v=""/>
    <s v=""/>
    <s v="Nezaměstnaný"/>
    <s v=""/>
    <x v="1"/>
    <s v=""/>
    <s v=""/>
    <s v=""/>
    <s v=""/>
    <s v=""/>
    <s v=""/>
    <s v=""/>
    <s v=""/>
    <s v=""/>
    <s v=""/>
    <s v="Na žádné"/>
    <x v="2"/>
    <x v="0"/>
    <x v="2"/>
    <s v="Výzkum"/>
    <s v="Tabulkové a grafické přehledy"/>
    <s v=""/>
    <x v="0"/>
    <x v="0"/>
    <x v="3"/>
    <s v=""/>
    <s v="Funkční závislost mezi více než dvěma jevy"/>
    <s v=""/>
    <s v="Významnost závislosti"/>
    <s v=""/>
    <x v="7"/>
    <x v="2"/>
    <s v="V procentech"/>
    <s v="Bezrozměrným číslem"/>
    <s v=""/>
    <s v=""/>
    <x v="7"/>
    <s v=""/>
    <s v="Špičatost"/>
    <s v=""/>
    <x v="3"/>
    <x v="0"/>
    <s v=""/>
    <s v=""/>
    <s v=""/>
    <x v="2"/>
    <x v="1"/>
    <x v="2"/>
    <x v="1"/>
    <s v="Politice"/>
  </r>
  <r>
    <n v="123"/>
    <n v="5683687"/>
    <s v="2019-02-11 07:12:26"/>
    <n v="223"/>
    <s v=""/>
    <x v="0"/>
    <x v="1"/>
    <x v="1"/>
    <s v=""/>
    <s v=""/>
    <s v=""/>
    <s v="Technický"/>
    <s v=""/>
    <s v=""/>
    <s v=""/>
    <s v=""/>
    <x v="2"/>
    <x v="1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0"/>
    <x v="0"/>
    <s v=""/>
    <s v="Tabulkové a grafické přehledy"/>
    <s v=""/>
    <x v="2"/>
    <x v="0"/>
    <x v="0"/>
    <s v=""/>
    <s v=""/>
    <s v=""/>
    <s v=""/>
    <s v="Nevím"/>
    <x v="10"/>
    <x v="1"/>
    <s v="V procentech"/>
    <s v=""/>
    <s v=""/>
    <s v=""/>
    <x v="3"/>
    <s v=""/>
    <s v=""/>
    <s v="Směrodatná odchylka"/>
    <x v="0"/>
    <x v="0"/>
    <s v=""/>
    <s v=""/>
    <s v="1000,2000,3000,3500,3600,4000"/>
    <x v="0"/>
    <x v="1"/>
    <x v="0"/>
    <x v="0"/>
    <s v="Z jiného oboru"/>
  </r>
  <r>
    <n v="124"/>
    <n v="5683951"/>
    <s v="2019-02-11 12:55:09"/>
    <n v="235"/>
    <s v=""/>
    <x v="0"/>
    <x v="2"/>
    <x v="0"/>
    <s v=""/>
    <s v=""/>
    <s v="jiný"/>
    <s v="Technický"/>
    <s v=""/>
    <s v=""/>
    <s v=""/>
    <s v=""/>
    <x v="2"/>
    <x v="2"/>
    <s v=""/>
    <s v="Podnikatel/zaměstnanec"/>
    <s v=""/>
    <s v=""/>
    <s v=""/>
    <x v="2"/>
    <s v=""/>
    <s v="Specialisté, vědečtí a odborní duševní pracovníci"/>
    <s v=""/>
    <s v=""/>
    <s v=""/>
    <s v=""/>
    <s v=""/>
    <s v=""/>
    <s v=""/>
    <s v=""/>
    <s v=""/>
    <x v="0"/>
    <x v="2"/>
    <x v="2"/>
    <s v="Výzkum"/>
    <s v="Tabulkové a grafické přehledy"/>
    <s v=""/>
    <x v="0"/>
    <x v="3"/>
    <x v="2"/>
    <s v="Funkční závislost mezi dvěma jevy"/>
    <s v=""/>
    <s v=""/>
    <s v=""/>
    <s v=""/>
    <x v="0"/>
    <x v="1"/>
    <s v="V procentech"/>
    <s v="Bezrozměrným číslem"/>
    <s v=""/>
    <s v=""/>
    <x v="7"/>
    <s v=""/>
    <s v=""/>
    <s v="Směrodatná odchylka"/>
    <x v="0"/>
    <x v="0"/>
    <s v=""/>
    <s v=""/>
    <s v="1000,2000,3000,3500,3600,4000"/>
    <x v="0"/>
    <x v="0"/>
    <x v="2"/>
    <x v="0"/>
    <s v="Technologiích"/>
  </r>
  <r>
    <n v="125"/>
    <n v="5684351"/>
    <s v="2019-02-11 16:10:44"/>
    <n v="246"/>
    <s v="fbclid=IwAR2W3fidSgxDF-FRbcXfkAyGVI4P9Br_yYP-NvfsYlgVnfzCp5SxFC2dDsU"/>
    <x v="1"/>
    <x v="2"/>
    <x v="0"/>
    <s v=""/>
    <s v="Ekonomie, politologie, právo, psychologie, sociologie"/>
    <s v=""/>
    <s v=""/>
    <s v=""/>
    <s v=""/>
    <s v=""/>
    <s v=""/>
    <x v="0"/>
    <x v="0"/>
    <s v=""/>
    <s v=""/>
    <s v=""/>
    <s v="Nezaměstnaný"/>
    <s v=""/>
    <x v="4"/>
    <s v=""/>
    <s v="Specialisté, vědečtí a odborní duševní pracovníci"/>
    <s v=""/>
    <s v=""/>
    <s v=""/>
    <s v=""/>
    <s v=""/>
    <s v=""/>
    <s v=""/>
    <s v=""/>
    <s v=""/>
    <x v="0"/>
    <x v="0"/>
    <x v="2"/>
    <s v=""/>
    <s v=""/>
    <s v="Statistiku nepoužívám"/>
    <x v="1"/>
    <x v="1"/>
    <x v="3"/>
    <s v="Funkční závislost mezi dvěma jevy"/>
    <s v=""/>
    <s v=""/>
    <s v=""/>
    <s v=""/>
    <x v="0"/>
    <x v="0"/>
    <s v=""/>
    <s v=""/>
    <s v=""/>
    <s v="V jednotkách zkoumaného jevu umocněných na druhou"/>
    <x v="4"/>
    <s v=""/>
    <s v=""/>
    <s v="Směrodatná odchylka"/>
    <x v="0"/>
    <x v="0"/>
    <s v=""/>
    <s v=""/>
    <s v=""/>
    <x v="2"/>
    <x v="1"/>
    <x v="2"/>
    <x v="0"/>
    <s v="Životním stylu"/>
  </r>
  <r>
    <n v="126"/>
    <n v="5684374"/>
    <s v="2019-02-11 16:21:00"/>
    <n v="257"/>
    <s v="fbclid=IwAR3m3dQ2yvUtH01B4o731nZkZRwkm1Ln1ERgg64s7_HQ1Wp_MdWCjn7i7tE"/>
    <x v="1"/>
    <x v="0"/>
    <x v="1"/>
    <s v=""/>
    <s v=""/>
    <s v=""/>
    <s v=""/>
    <s v=""/>
    <s v=""/>
    <s v=""/>
    <s v="V žádném z výše uvedených"/>
    <x v="1"/>
    <x v="2"/>
    <s v="Student"/>
    <s v=""/>
    <s v=""/>
    <s v=""/>
    <s v=""/>
    <x v="1"/>
    <s v=""/>
    <s v=""/>
    <s v=""/>
    <s v=""/>
    <s v="Pracovníci ve službách a prodeji"/>
    <s v=""/>
    <s v=""/>
    <s v=""/>
    <s v=""/>
    <s v=""/>
    <s v=""/>
    <x v="1"/>
    <x v="1"/>
    <x v="1"/>
    <s v=""/>
    <s v=""/>
    <s v="Statistiku nepoužívám"/>
    <x v="1"/>
    <x v="0"/>
    <x v="0"/>
    <s v=""/>
    <s v=""/>
    <s v=""/>
    <s v=""/>
    <s v="Nevím"/>
    <x v="10"/>
    <x v="1"/>
    <s v=""/>
    <s v="Bezrozměrným číslem"/>
    <s v="V jednotkách zkoumaného jevu"/>
    <s v=""/>
    <x v="6"/>
    <s v=""/>
    <s v=""/>
    <s v="Směrodatná odchylka"/>
    <x v="0"/>
    <x v="0"/>
    <s v=""/>
    <s v=""/>
    <s v=""/>
    <x v="2"/>
    <x v="1"/>
    <x v="2"/>
    <x v="0"/>
    <s v="Kultuře"/>
  </r>
  <r>
    <n v="127"/>
    <n v="5684540"/>
    <s v="2019-02-11 17:32:40"/>
    <n v="942"/>
    <s v=""/>
    <x v="0"/>
    <x v="2"/>
    <x v="0"/>
    <s v=""/>
    <s v="Ekonomie, politologie, právo, psychologie, sociologie"/>
    <s v=""/>
    <s v="Technický"/>
    <s v=""/>
    <s v=""/>
    <s v=""/>
    <s v=""/>
    <x v="4"/>
    <x v="3"/>
    <s v=""/>
    <s v="Podnikatel/zaměstnanec"/>
    <s v=""/>
    <s v=""/>
    <s v=""/>
    <x v="2"/>
    <s v="Zákonodárci a řídící pracovníci"/>
    <s v=""/>
    <s v=""/>
    <s v=""/>
    <s v=""/>
    <s v=""/>
    <s v=""/>
    <s v=""/>
    <s v=""/>
    <s v=""/>
    <s v=""/>
    <x v="0"/>
    <x v="0"/>
    <x v="0"/>
    <s v=""/>
    <s v="Tabulkové a grafické přehledy"/>
    <s v=""/>
    <x v="2"/>
    <x v="3"/>
    <x v="2"/>
    <s v="Funkční závislost mezi dvěma jevy"/>
    <s v=""/>
    <s v=""/>
    <s v=""/>
    <s v=""/>
    <x v="0"/>
    <x v="0"/>
    <s v=""/>
    <s v=""/>
    <s v=""/>
    <s v="V jednotkách zkoumaného jevu umocněných na druhou"/>
    <x v="4"/>
    <s v=""/>
    <s v=""/>
    <s v="Směrodatná odchylka"/>
    <x v="0"/>
    <x v="0"/>
    <s v=""/>
    <s v=""/>
    <s v="1000,2000,3000,3500,3600,4000"/>
    <x v="0"/>
    <x v="1"/>
    <x v="2"/>
    <x v="0"/>
    <s v="Technologiích"/>
  </r>
  <r>
    <n v="128"/>
    <n v="5684948"/>
    <s v="2019-02-11 20:06:55"/>
    <n v="151"/>
    <s v="fbclid=IwAR1qK8wrn6UZq6yeiqzT-2lstgD1inZbtilSejHxPquPqZhnBWuL73BJ94U"/>
    <x v="1"/>
    <x v="1"/>
    <x v="1"/>
    <s v=""/>
    <s v="Ekonomie, politologie, právo, psychologie, sociologie"/>
    <s v=""/>
    <s v=""/>
    <s v=""/>
    <s v=""/>
    <s v=""/>
    <s v=""/>
    <x v="0"/>
    <x v="1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1"/>
    <x v="0"/>
    <s v="Výzkum"/>
    <s v=""/>
    <s v=""/>
    <x v="3"/>
    <x v="0"/>
    <x v="3"/>
    <s v=""/>
    <s v=""/>
    <s v=""/>
    <s v="Významnost závislosti"/>
    <s v=""/>
    <x v="2"/>
    <x v="1"/>
    <s v=""/>
    <s v=""/>
    <s v=""/>
    <s v="V jednotkách zkoumaného jevu umocněných na druhou"/>
    <x v="4"/>
    <s v=""/>
    <s v="Špičatost"/>
    <s v=""/>
    <x v="3"/>
    <x v="0"/>
    <s v=""/>
    <s v=""/>
    <s v=""/>
    <x v="2"/>
    <x v="2"/>
    <x v="0"/>
    <x v="0"/>
    <s v="Počasí"/>
  </r>
  <r>
    <n v="129"/>
    <n v="5685328"/>
    <s v="2019-02-12 06:05:06"/>
    <n v="99"/>
    <s v=""/>
    <x v="1"/>
    <x v="1"/>
    <x v="1"/>
    <s v=""/>
    <s v="Ekonomie, politologie, právo, psychologie, sociologie"/>
    <s v=""/>
    <s v=""/>
    <s v=""/>
    <s v=""/>
    <s v=""/>
    <s v=""/>
    <x v="0"/>
    <x v="1"/>
    <s v="Student"/>
    <s v="Podnikatel/zaměstnanec"/>
    <s v=""/>
    <s v=""/>
    <s v=""/>
    <x v="0"/>
    <s v=""/>
    <s v=""/>
    <s v=""/>
    <s v=""/>
    <s v="Pracovníci ve službách a prodeji"/>
    <s v=""/>
    <s v=""/>
    <s v=""/>
    <s v=""/>
    <s v=""/>
    <s v=""/>
    <x v="1"/>
    <x v="0"/>
    <x v="2"/>
    <s v="Výzkum"/>
    <s v=""/>
    <s v=""/>
    <x v="3"/>
    <x v="0"/>
    <x v="3"/>
    <s v=""/>
    <s v=""/>
    <s v=""/>
    <s v=""/>
    <s v="Nevím"/>
    <x v="10"/>
    <x v="1"/>
    <s v="V procentech"/>
    <s v=""/>
    <s v=""/>
    <s v="V jednotkách zkoumaného jevu umocněných na druhou"/>
    <x v="8"/>
    <s v=""/>
    <s v=""/>
    <s v="Směrodatná odchylka"/>
    <x v="0"/>
    <x v="0"/>
    <s v=""/>
    <s v=""/>
    <s v=""/>
    <x v="2"/>
    <x v="2"/>
    <x v="0"/>
    <x v="3"/>
    <s v="Z jiného oboru"/>
  </r>
  <r>
    <n v="130"/>
    <n v="5685489"/>
    <s v="2019-02-12 09:35:31"/>
    <n v="226"/>
    <s v=""/>
    <x v="0"/>
    <x v="2"/>
    <x v="2"/>
    <s v=""/>
    <s v=""/>
    <s v=""/>
    <s v="Technický"/>
    <s v=""/>
    <s v=""/>
    <s v=""/>
    <s v=""/>
    <x v="2"/>
    <x v="0"/>
    <s v=""/>
    <s v="Podnikatel/zaměstnanec"/>
    <s v=""/>
    <s v=""/>
    <s v=""/>
    <x v="2"/>
    <s v=""/>
    <s v="Specialisté, vědečtí a odborní duševní pracovníci"/>
    <s v="Techničtí a odborní pracovníci"/>
    <s v=""/>
    <s v=""/>
    <s v=""/>
    <s v=""/>
    <s v=""/>
    <s v=""/>
    <s v=""/>
    <s v=""/>
    <x v="0"/>
    <x v="2"/>
    <x v="2"/>
    <s v="Výzkum"/>
    <s v="Tabulkové a grafické přehledy"/>
    <s v=""/>
    <x v="0"/>
    <x v="3"/>
    <x v="2"/>
    <s v=""/>
    <s v=""/>
    <s v=""/>
    <s v="Významnost závislosti"/>
    <s v=""/>
    <x v="2"/>
    <x v="1"/>
    <s v="V procentech"/>
    <s v=""/>
    <s v="V jednotkách zkoumaného jevu"/>
    <s v=""/>
    <x v="2"/>
    <s v="Šikmost"/>
    <s v="Špičatost"/>
    <s v=""/>
    <x v="1"/>
    <x v="0"/>
    <s v=""/>
    <s v=""/>
    <s v="1000,2000,3000,3500,3600,4000"/>
    <x v="0"/>
    <x v="2"/>
    <x v="2"/>
    <x v="1"/>
    <s v="Z jiného oboru"/>
  </r>
  <r>
    <n v="131"/>
    <n v="5685606"/>
    <s v="2019-02-12 10:53:43"/>
    <n v="258"/>
    <s v=""/>
    <x v="0"/>
    <x v="2"/>
    <x v="0"/>
    <s v=""/>
    <s v=""/>
    <s v="jiný"/>
    <s v=""/>
    <s v=""/>
    <s v=""/>
    <s v=""/>
    <s v=""/>
    <x v="3"/>
    <x v="3"/>
    <s v=""/>
    <s v="Podnikatel/zaměstnanec"/>
    <s v=""/>
    <s v=""/>
    <s v=""/>
    <x v="2"/>
    <s v=""/>
    <s v="Specialisté, vědečtí a odborní duševní pracovníci"/>
    <s v=""/>
    <s v=""/>
    <s v=""/>
    <s v=""/>
    <s v=""/>
    <s v=""/>
    <s v=""/>
    <s v=""/>
    <s v=""/>
    <x v="0"/>
    <x v="0"/>
    <x v="0"/>
    <s v=""/>
    <s v="Tabulkové a grafické přehledy"/>
    <s v=""/>
    <x v="2"/>
    <x v="3"/>
    <x v="2"/>
    <s v="Funkční závislost mezi dvěma jevy"/>
    <s v=""/>
    <s v=""/>
    <s v=""/>
    <s v=""/>
    <x v="0"/>
    <x v="0"/>
    <s v=""/>
    <s v=""/>
    <s v=""/>
    <s v="V jednotkách zkoumaného jevu umocněných na druhou"/>
    <x v="4"/>
    <s v=""/>
    <s v=""/>
    <s v="Směrodatná odchylka"/>
    <x v="0"/>
    <x v="0"/>
    <s v=""/>
    <s v=""/>
    <s v="1000,2000,3000,3500,3600,4000"/>
    <x v="0"/>
    <x v="1"/>
    <x v="2"/>
    <x v="0"/>
    <s v="Politice"/>
  </r>
  <r>
    <n v="132"/>
    <n v="5686057"/>
    <s v="2019-02-12 16:31:14"/>
    <n v="222"/>
    <s v="ref=promoverejnyano"/>
    <x v="0"/>
    <x v="2"/>
    <x v="0"/>
    <s v=""/>
    <s v="Ekonomie, politologie, právo, psychologie, sociologie"/>
    <s v=""/>
    <s v=""/>
    <s v=""/>
    <s v=""/>
    <s v=""/>
    <s v=""/>
    <x v="0"/>
    <x v="1"/>
    <s v=""/>
    <s v="Podnikatel/zaměstnanec"/>
    <s v=""/>
    <s v=""/>
    <s v=""/>
    <x v="2"/>
    <s v=""/>
    <s v="Specialisté, vědečtí a odborní duševní pracovníci"/>
    <s v=""/>
    <s v=""/>
    <s v=""/>
    <s v=""/>
    <s v=""/>
    <s v=""/>
    <s v=""/>
    <s v=""/>
    <s v=""/>
    <x v="0"/>
    <x v="2"/>
    <x v="0"/>
    <s v=""/>
    <s v="Tabulkové a grafické přehledy"/>
    <s v=""/>
    <x v="2"/>
    <x v="2"/>
    <x v="2"/>
    <s v=""/>
    <s v=""/>
    <s v=""/>
    <s v=""/>
    <s v="Nevím"/>
    <x v="10"/>
    <x v="0"/>
    <s v=""/>
    <s v=""/>
    <s v="V jednotkách zkoumaného jevu"/>
    <s v=""/>
    <x v="1"/>
    <s v=""/>
    <s v=""/>
    <s v="Směrodatná odchylka"/>
    <x v="0"/>
    <x v="0"/>
    <s v=""/>
    <s v=""/>
    <s v="1000,2000,3000,3500,3600,4000"/>
    <x v="0"/>
    <x v="3"/>
    <x v="2"/>
    <x v="0"/>
    <s v="Politice"/>
  </r>
  <r>
    <n v="133"/>
    <n v="5686087"/>
    <s v="2019-02-12 16:54:43"/>
    <n v="336"/>
    <s v=""/>
    <x v="0"/>
    <x v="2"/>
    <x v="0"/>
    <s v=""/>
    <s v=""/>
    <s v=""/>
    <s v="Technický"/>
    <s v=""/>
    <s v=""/>
    <s v=""/>
    <s v=""/>
    <x v="2"/>
    <x v="3"/>
    <s v=""/>
    <s v=""/>
    <s v=""/>
    <s v=""/>
    <s v="Důchodce"/>
    <x v="4"/>
    <s v=""/>
    <s v=""/>
    <s v="Techničtí a odborní pracovníci"/>
    <s v=""/>
    <s v=""/>
    <s v=""/>
    <s v=""/>
    <s v=""/>
    <s v=""/>
    <s v=""/>
    <s v=""/>
    <x v="0"/>
    <x v="0"/>
    <x v="0"/>
    <s v="Výzkum"/>
    <s v=""/>
    <s v=""/>
    <x v="3"/>
    <x v="2"/>
    <x v="0"/>
    <s v="Funkční závislost mezi dvěma jevy"/>
    <s v=""/>
    <s v=""/>
    <s v=""/>
    <s v=""/>
    <x v="0"/>
    <x v="0"/>
    <s v="V procentech"/>
    <s v="Bezrozměrným číslem"/>
    <s v=""/>
    <s v=""/>
    <x v="7"/>
    <s v="Šikmost"/>
    <s v="Špičatost"/>
    <s v=""/>
    <x v="1"/>
    <x v="0"/>
    <s v=""/>
    <s v=""/>
    <s v="1000,2000,3000,3500,3600,4000"/>
    <x v="0"/>
    <x v="1"/>
    <x v="1"/>
    <x v="0"/>
    <s v="Kultuře"/>
  </r>
  <r>
    <n v="134"/>
    <n v="5686134"/>
    <s v="2019-02-12 17:41:10"/>
    <n v="529"/>
    <s v=""/>
    <x v="0"/>
    <x v="2"/>
    <x v="0"/>
    <s v=""/>
    <s v=""/>
    <s v=""/>
    <s v="Technický"/>
    <s v=""/>
    <s v=""/>
    <s v=""/>
    <s v=""/>
    <x v="2"/>
    <x v="2"/>
    <s v=""/>
    <s v="Podnikatel/zaměstnanec"/>
    <s v=""/>
    <s v=""/>
    <s v=""/>
    <x v="2"/>
    <s v="Zákonodárci a řídící pracovníci"/>
    <s v="Specialisté, vědečtí a odborní duševní pracovníci"/>
    <s v=""/>
    <s v=""/>
    <s v=""/>
    <s v=""/>
    <s v=""/>
    <s v=""/>
    <s v=""/>
    <s v=""/>
    <s v=""/>
    <x v="0"/>
    <x v="0"/>
    <x v="0"/>
    <s v="Výzkum"/>
    <s v=""/>
    <s v=""/>
    <x v="3"/>
    <x v="3"/>
    <x v="3"/>
    <s v=""/>
    <s v=""/>
    <s v=""/>
    <s v=""/>
    <s v="Nevím"/>
    <x v="10"/>
    <x v="0"/>
    <s v=""/>
    <s v=""/>
    <s v=""/>
    <s v="V jednotkách zkoumaného jevu umocněných na druhou"/>
    <x v="4"/>
    <s v="Šikmost"/>
    <s v="Špičatost"/>
    <s v="Směrodatná odchylka"/>
    <x v="5"/>
    <x v="1"/>
    <s v=""/>
    <s v=""/>
    <s v="1000,2000,3000,3500,3600,4000"/>
    <x v="3"/>
    <x v="0"/>
    <x v="0"/>
    <x v="0"/>
    <s v="Politice"/>
  </r>
  <r>
    <n v="135"/>
    <n v="5686135"/>
    <s v="2019-02-12 17:43:52"/>
    <n v="268"/>
    <s v=""/>
    <x v="0"/>
    <x v="0"/>
    <x v="1"/>
    <s v=""/>
    <s v=""/>
    <s v=""/>
    <s v="Technický"/>
    <s v=""/>
    <s v=""/>
    <s v=""/>
    <s v=""/>
    <x v="2"/>
    <x v="2"/>
    <s v="Student"/>
    <s v=""/>
    <s v=""/>
    <s v=""/>
    <s v=""/>
    <x v="1"/>
    <s v=""/>
    <s v=""/>
    <s v="Techničtí a odborní pracovníci"/>
    <s v=""/>
    <s v=""/>
    <s v=""/>
    <s v=""/>
    <s v=""/>
    <s v=""/>
    <s v=""/>
    <s v=""/>
    <x v="0"/>
    <x v="1"/>
    <x v="1"/>
    <s v=""/>
    <s v=""/>
    <s v="Statistiku nepoužívám"/>
    <x v="1"/>
    <x v="0"/>
    <x v="2"/>
    <s v="Funkční závislost mezi dvěma jevy"/>
    <s v=""/>
    <s v=""/>
    <s v=""/>
    <s v=""/>
    <x v="0"/>
    <x v="1"/>
    <s v="V procentech"/>
    <s v="Bezrozměrným číslem"/>
    <s v=""/>
    <s v=""/>
    <x v="7"/>
    <s v="Šikmost"/>
    <s v=""/>
    <s v="Směrodatná odchylka"/>
    <x v="6"/>
    <x v="0"/>
    <s v=""/>
    <s v=""/>
    <s v="1000,2000,3000,3500,3600,4000"/>
    <x v="0"/>
    <x v="1"/>
    <x v="2"/>
    <x v="1"/>
    <s v="Počasí"/>
  </r>
  <r>
    <n v="136"/>
    <n v="5686487"/>
    <s v="2019-02-12 22:37:15"/>
    <n v="700"/>
    <s v=""/>
    <x v="1"/>
    <x v="2"/>
    <x v="1"/>
    <s v=""/>
    <s v=""/>
    <s v="jiný"/>
    <s v=""/>
    <s v=""/>
    <s v=""/>
    <s v=""/>
    <s v=""/>
    <x v="3"/>
    <x v="0"/>
    <s v=""/>
    <s v="Podnikatel/zaměstnanec"/>
    <s v=""/>
    <s v=""/>
    <s v=""/>
    <x v="2"/>
    <s v=""/>
    <s v=""/>
    <s v=""/>
    <s v=""/>
    <s v="Pracovníci ve službách a prodeji"/>
    <s v=""/>
    <s v=""/>
    <s v=""/>
    <s v=""/>
    <s v=""/>
    <s v=""/>
    <x v="1"/>
    <x v="1"/>
    <x v="1"/>
    <s v=""/>
    <s v=""/>
    <s v="Statistiku nepoužívám"/>
    <x v="1"/>
    <x v="1"/>
    <x v="3"/>
    <s v="Funkční závislost mezi dvěma jevy"/>
    <s v=""/>
    <s v=""/>
    <s v=""/>
    <s v=""/>
    <x v="0"/>
    <x v="1"/>
    <s v=""/>
    <s v=""/>
    <s v="V jednotkách zkoumaného jevu"/>
    <s v=""/>
    <x v="1"/>
    <s v="Šikmost"/>
    <s v="Špičatost"/>
    <s v=""/>
    <x v="1"/>
    <x v="0"/>
    <s v=""/>
    <s v=""/>
    <s v="1000,2000,3000,3500,3600,4000"/>
    <x v="0"/>
    <x v="1"/>
    <x v="1"/>
    <x v="0"/>
    <s v="Kultuře"/>
  </r>
  <r>
    <n v="137"/>
    <n v="5686514"/>
    <s v="2019-02-12 23:01:20"/>
    <n v="232"/>
    <s v=""/>
    <x v="0"/>
    <x v="2"/>
    <x v="1"/>
    <s v=""/>
    <s v=""/>
    <s v=""/>
    <s v="Technický"/>
    <s v=""/>
    <s v=""/>
    <s v=""/>
    <s v=""/>
    <x v="2"/>
    <x v="0"/>
    <s v=""/>
    <s v="Podnikatel/zaměstnanec"/>
    <s v=""/>
    <s v=""/>
    <s v=""/>
    <x v="2"/>
    <s v=""/>
    <s v="Specialisté, vědečtí a odborní duševní pracovníci"/>
    <s v=""/>
    <s v=""/>
    <s v=""/>
    <s v=""/>
    <s v=""/>
    <s v=""/>
    <s v=""/>
    <s v=""/>
    <s v=""/>
    <x v="0"/>
    <x v="2"/>
    <x v="2"/>
    <s v=""/>
    <s v="Tabulkové a grafické přehledy"/>
    <s v=""/>
    <x v="2"/>
    <x v="3"/>
    <x v="3"/>
    <s v="Funkční závislost mezi dvěma jevy"/>
    <s v=""/>
    <s v=""/>
    <s v=""/>
    <s v=""/>
    <x v="0"/>
    <x v="0"/>
    <s v=""/>
    <s v="Bezrozměrným číslem"/>
    <s v=""/>
    <s v=""/>
    <x v="0"/>
    <s v=""/>
    <s v=""/>
    <s v="Směrodatná odchylka"/>
    <x v="0"/>
    <x v="0"/>
    <s v=""/>
    <s v="5,200,300,400,500"/>
    <s v="1000,2000,3000,3500,3600,4000"/>
    <x v="6"/>
    <x v="1"/>
    <x v="2"/>
    <x v="0"/>
    <s v="Sportu"/>
  </r>
  <r>
    <n v="138"/>
    <n v="5686576"/>
    <s v="2019-02-13 00:29:24"/>
    <n v="807"/>
    <s v="fbclid=IwAR3SicJddE0FvUS_O2M4lKr0QfNNZxhsiTshfO-ytO3ke3A3UaSnnQ0Z-as"/>
    <x v="0"/>
    <x v="0"/>
    <x v="0"/>
    <s v="Filozofie, historie, teologie, tělovýchova, uměnovědy"/>
    <s v="Ekonomie, politologie, právo, psychologie, sociologie"/>
    <s v=""/>
    <s v=""/>
    <s v=""/>
    <s v=""/>
    <s v=""/>
    <s v=""/>
    <x v="4"/>
    <x v="3"/>
    <s v=""/>
    <s v="Podnikatel/zaměstnanec"/>
    <s v=""/>
    <s v=""/>
    <s v=""/>
    <x v="2"/>
    <s v=""/>
    <s v=""/>
    <s v="Techničtí a odborní pracovníci"/>
    <s v=""/>
    <s v=""/>
    <s v=""/>
    <s v="Řemeslníci a opraváři"/>
    <s v=""/>
    <s v=""/>
    <s v=""/>
    <s v=""/>
    <x v="0"/>
    <x v="0"/>
    <x v="1"/>
    <s v=""/>
    <s v=""/>
    <s v="Statistiku nepoužívám"/>
    <x v="1"/>
    <x v="1"/>
    <x v="2"/>
    <s v="Funkční závislost mezi dvěma jevy"/>
    <s v=""/>
    <s v=""/>
    <s v=""/>
    <s v=""/>
    <x v="0"/>
    <x v="1"/>
    <s v=""/>
    <s v=""/>
    <s v="V jednotkách zkoumaného jevu"/>
    <s v=""/>
    <x v="1"/>
    <s v=""/>
    <s v=""/>
    <s v="Směrodatná odchylka"/>
    <x v="0"/>
    <x v="0"/>
    <s v="10,20,30,40,800"/>
    <s v="5,200,300,400,500"/>
    <s v="1000,2000,3000,3500,3600,4000"/>
    <x v="1"/>
    <x v="0"/>
    <x v="2"/>
    <x v="0"/>
    <s v="Politice"/>
  </r>
  <r>
    <n v="139"/>
    <n v="5688418"/>
    <s v="2019-02-14 00:00:50"/>
    <n v="346"/>
    <s v=""/>
    <x v="1"/>
    <x v="2"/>
    <x v="0"/>
    <s v=""/>
    <s v="Ekonomie, politologie, právo, psychologie, sociologie"/>
    <s v=""/>
    <s v=""/>
    <s v=""/>
    <s v=""/>
    <s v=""/>
    <s v=""/>
    <x v="0"/>
    <x v="2"/>
    <s v=""/>
    <s v="Podnikatel/zaměstnanec"/>
    <s v=""/>
    <s v=""/>
    <s v=""/>
    <x v="2"/>
    <s v="Zákonodárci a řídící pracovníci"/>
    <s v=""/>
    <s v=""/>
    <s v=""/>
    <s v=""/>
    <s v=""/>
    <s v=""/>
    <s v=""/>
    <s v=""/>
    <s v=""/>
    <s v=""/>
    <x v="0"/>
    <x v="2"/>
    <x v="1"/>
    <s v=""/>
    <s v=""/>
    <s v="Statistiku nepoužívám"/>
    <x v="1"/>
    <x v="2"/>
    <x v="2"/>
    <s v=""/>
    <s v=""/>
    <s v="Sílu závislosti mezi více než dvěma jevy"/>
    <s v=""/>
    <s v=""/>
    <x v="5"/>
    <x v="0"/>
    <s v=""/>
    <s v=""/>
    <s v="V jednotkách zkoumaného jevu"/>
    <s v=""/>
    <x v="1"/>
    <s v=""/>
    <s v=""/>
    <s v="Směrodatná odchylka"/>
    <x v="0"/>
    <x v="0"/>
    <s v=""/>
    <s v=""/>
    <s v=""/>
    <x v="2"/>
    <x v="0"/>
    <x v="2"/>
    <x v="0"/>
    <s v="Politice"/>
  </r>
  <r>
    <n v="140"/>
    <n v="5688429"/>
    <s v="2019-02-14 00:45:50"/>
    <n v="347"/>
    <s v="fbclid=IwAR1Sowe4MnZs7KE-0HEWyfzWSZvt-UGLvmcPnEMZP_ryzJkLFkXtC0yMXTs"/>
    <x v="1"/>
    <x v="1"/>
    <x v="1"/>
    <s v=""/>
    <s v="Ekonomie, politologie, právo, psychologie, sociologie"/>
    <s v=""/>
    <s v=""/>
    <s v=""/>
    <s v=""/>
    <s v=""/>
    <s v=""/>
    <x v="0"/>
    <x v="1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0"/>
    <x v="0"/>
    <s v="Výzkum"/>
    <s v=""/>
    <s v=""/>
    <x v="3"/>
    <x v="0"/>
    <x v="3"/>
    <s v="Funkční závislost mezi dvěma jevy"/>
    <s v=""/>
    <s v=""/>
    <s v=""/>
    <s v=""/>
    <x v="0"/>
    <x v="1"/>
    <s v=""/>
    <s v=""/>
    <s v="V jednotkách zkoumaného jevu"/>
    <s v=""/>
    <x v="1"/>
    <s v=""/>
    <s v=""/>
    <s v="Směrodatná odchylka"/>
    <x v="0"/>
    <x v="1"/>
    <s v="10,20,30,40,800"/>
    <s v="5,200,300,400,500"/>
    <s v="1000,2000,3000,3500,3600,4000"/>
    <x v="5"/>
    <x v="1"/>
    <x v="2"/>
    <x v="0"/>
    <s v="Z jiného oboru"/>
  </r>
  <r>
    <n v="141"/>
    <n v="5688430"/>
    <s v="2019-02-14 00:50:09"/>
    <n v="435"/>
    <s v="fbclid=IwAR2Z7TbgZwB0VTm7tVwKlIvpIh4IbtBpJTwbKTPS_W3EZOg_394KWkZK-Bg"/>
    <x v="1"/>
    <x v="2"/>
    <x v="1"/>
    <s v=""/>
    <s v="Ekonomie, politologie, právo, psychologie, sociologie"/>
    <s v=""/>
    <s v=""/>
    <s v=""/>
    <s v=""/>
    <s v=""/>
    <s v=""/>
    <x v="0"/>
    <x v="2"/>
    <s v=""/>
    <s v=""/>
    <s v=""/>
    <s v=""/>
    <s v="Důchodce"/>
    <x v="4"/>
    <s v=""/>
    <s v=""/>
    <s v=""/>
    <s v=""/>
    <s v=""/>
    <s v=""/>
    <s v=""/>
    <s v=""/>
    <s v=""/>
    <s v=""/>
    <s v="Na žádné"/>
    <x v="2"/>
    <x v="0"/>
    <x v="0"/>
    <s v=""/>
    <s v=""/>
    <s v="Statistiku nepoužívám"/>
    <x v="1"/>
    <x v="3"/>
    <x v="2"/>
    <s v=""/>
    <s v=""/>
    <s v=""/>
    <s v=""/>
    <s v="Nevím"/>
    <x v="10"/>
    <x v="1"/>
    <s v=""/>
    <s v=""/>
    <s v="V jednotkách zkoumaného jevu"/>
    <s v=""/>
    <x v="1"/>
    <s v=""/>
    <s v=""/>
    <s v="Směrodatná odchylka"/>
    <x v="0"/>
    <x v="0"/>
    <s v=""/>
    <s v=""/>
    <s v="1000,2000,3000,3500,3600,4000"/>
    <x v="0"/>
    <x v="0"/>
    <x v="0"/>
    <x v="1"/>
    <s v="Počasí"/>
  </r>
  <r>
    <n v="142"/>
    <n v="5688617"/>
    <s v="2019-02-14 10:43:26"/>
    <n v="520"/>
    <s v="fbclid=IwAR0uqNORHWxYnzGGi7ib8Ogta-nupk8iDi02O2Mxqx15Eu8JGMGH-aJszMc"/>
    <x v="1"/>
    <x v="2"/>
    <x v="2"/>
    <s v=""/>
    <s v="Ekonomie, politologie, právo, psychologie, sociologie"/>
    <s v=""/>
    <s v=""/>
    <s v=""/>
    <s v=""/>
    <s v=""/>
    <s v=""/>
    <x v="0"/>
    <x v="2"/>
    <s v=""/>
    <s v="Podnikatel/zaměstnanec"/>
    <s v=""/>
    <s v=""/>
    <s v=""/>
    <x v="2"/>
    <s v=""/>
    <s v=""/>
    <s v=""/>
    <s v="Úředníci"/>
    <s v=""/>
    <s v=""/>
    <s v=""/>
    <s v=""/>
    <s v=""/>
    <s v=""/>
    <s v=""/>
    <x v="0"/>
    <x v="2"/>
    <x v="2"/>
    <s v=""/>
    <s v="Tabulkové a grafické přehledy"/>
    <s v=""/>
    <x v="2"/>
    <x v="3"/>
    <x v="2"/>
    <s v="Funkční závislost mezi dvěma jevy"/>
    <s v=""/>
    <s v=""/>
    <s v=""/>
    <s v=""/>
    <x v="0"/>
    <x v="0"/>
    <s v=""/>
    <s v=""/>
    <s v=""/>
    <s v="V jednotkách zkoumaného jevu umocněných na druhou"/>
    <x v="4"/>
    <s v="Šikmost"/>
    <s v="Špičatost"/>
    <s v=""/>
    <x v="1"/>
    <x v="0"/>
    <s v=""/>
    <s v=""/>
    <s v="1000,2000,3000,3500,3600,4000"/>
    <x v="0"/>
    <x v="0"/>
    <x v="0"/>
    <x v="0"/>
    <s v="Politice"/>
  </r>
  <r>
    <n v="143"/>
    <n v="5689472"/>
    <s v="2019-02-14 17:23:28"/>
    <n v="197"/>
    <s v=""/>
    <x v="1"/>
    <x v="2"/>
    <x v="1"/>
    <s v="Filozofie, historie, teologie, tělovýchova, uměnovědy"/>
    <s v=""/>
    <s v=""/>
    <s v=""/>
    <s v="Zemědělském"/>
    <s v=""/>
    <s v=""/>
    <s v=""/>
    <x v="3"/>
    <x v="2"/>
    <s v=""/>
    <s v="Podnikatel/zaměstnanec"/>
    <s v=""/>
    <s v=""/>
    <s v=""/>
    <x v="2"/>
    <s v=""/>
    <s v=""/>
    <s v=""/>
    <s v=""/>
    <s v="Pracovníci ve službách a prodeji"/>
    <s v=""/>
    <s v=""/>
    <s v=""/>
    <s v=""/>
    <s v=""/>
    <s v=""/>
    <x v="1"/>
    <x v="2"/>
    <x v="0"/>
    <s v=""/>
    <s v="Tabulkové a grafické přehledy"/>
    <s v=""/>
    <x v="2"/>
    <x v="3"/>
    <x v="2"/>
    <s v=""/>
    <s v=""/>
    <s v=""/>
    <s v=""/>
    <s v="Nevím"/>
    <x v="10"/>
    <x v="1"/>
    <s v=""/>
    <s v=""/>
    <s v="V jednotkách zkoumaného jevu"/>
    <s v=""/>
    <x v="1"/>
    <s v="Šikmost"/>
    <s v="Špičatost"/>
    <s v=""/>
    <x v="1"/>
    <x v="0"/>
    <s v=""/>
    <s v=""/>
    <s v=""/>
    <x v="2"/>
    <x v="2"/>
    <x v="2"/>
    <x v="0"/>
    <s v="Počasí"/>
  </r>
  <r>
    <n v="144"/>
    <n v="5689753"/>
    <s v="2019-02-14 20:20:20"/>
    <n v="416"/>
    <s v="fbclid=IwAR3aiLlhH2yAlKPhO39XZiQ3UZq36yeJ9XDA-aYRlh3CszinX6Je32MHIp8"/>
    <x v="1"/>
    <x v="0"/>
    <x v="0"/>
    <s v=""/>
    <s v="Ekonomie, politologie, právo, psychologie, sociologie"/>
    <s v=""/>
    <s v=""/>
    <s v=""/>
    <s v=""/>
    <s v=""/>
    <s v=""/>
    <x v="0"/>
    <x v="2"/>
    <s v=""/>
    <s v="Podnikatel/zaměstnanec"/>
    <s v=""/>
    <s v=""/>
    <s v=""/>
    <x v="2"/>
    <s v=""/>
    <s v=""/>
    <s v=""/>
    <s v="Úředníci"/>
    <s v=""/>
    <s v=""/>
    <s v=""/>
    <s v=""/>
    <s v=""/>
    <s v=""/>
    <s v=""/>
    <x v="0"/>
    <x v="1"/>
    <x v="1"/>
    <s v=""/>
    <s v=""/>
    <s v="Statistiku nepoužívám"/>
    <x v="1"/>
    <x v="1"/>
    <x v="3"/>
    <s v="Funkční závislost mezi dvěma jevy"/>
    <s v=""/>
    <s v=""/>
    <s v=""/>
    <s v=""/>
    <x v="0"/>
    <x v="0"/>
    <s v=""/>
    <s v=""/>
    <s v="V jednotkách zkoumaného jevu"/>
    <s v=""/>
    <x v="1"/>
    <s v=""/>
    <s v=""/>
    <s v="Směrodatná odchylka"/>
    <x v="0"/>
    <x v="0"/>
    <s v="10,20,30,40,800"/>
    <s v="5,200,300,400,500"/>
    <s v="1000,2000,3000,3500,3600,4000"/>
    <x v="1"/>
    <x v="2"/>
    <x v="2"/>
    <x v="0"/>
    <s v="Kultuře"/>
  </r>
  <r>
    <n v="145"/>
    <n v="5689955"/>
    <s v="2019-02-14 22:39:18"/>
    <n v="612"/>
    <s v="ref=promoverejnyano"/>
    <x v="0"/>
    <x v="2"/>
    <x v="0"/>
    <s v=""/>
    <s v="Ekonomie, politologie, právo, psychologie, sociologie"/>
    <s v=""/>
    <s v=""/>
    <s v=""/>
    <s v=""/>
    <s v=""/>
    <s v=""/>
    <x v="0"/>
    <x v="0"/>
    <s v="Student"/>
    <s v="Podnikatel/zaměstnanec"/>
    <s v=""/>
    <s v=""/>
    <s v=""/>
    <x v="0"/>
    <s v=""/>
    <s v="Specialisté, vědečtí a odborní duševní pracovníci"/>
    <s v=""/>
    <s v=""/>
    <s v=""/>
    <s v=""/>
    <s v=""/>
    <s v=""/>
    <s v=""/>
    <s v=""/>
    <s v=""/>
    <x v="0"/>
    <x v="0"/>
    <x v="0"/>
    <s v=""/>
    <s v="Tabulkové a grafické přehledy"/>
    <s v=""/>
    <x v="2"/>
    <x v="3"/>
    <x v="2"/>
    <s v=""/>
    <s v="Funkční závislost mezi více než dvěma jevy"/>
    <s v=""/>
    <s v=""/>
    <s v=""/>
    <x v="3"/>
    <x v="0"/>
    <s v=""/>
    <s v=""/>
    <s v=""/>
    <s v="V jednotkách zkoumaného jevu umocněných na druhou"/>
    <x v="4"/>
    <s v=""/>
    <s v=""/>
    <s v="Směrodatná odchylka"/>
    <x v="0"/>
    <x v="0"/>
    <s v=""/>
    <s v=""/>
    <s v=""/>
    <x v="2"/>
    <x v="1"/>
    <x v="2"/>
    <x v="0"/>
    <s v="Technologiích"/>
  </r>
  <r>
    <n v="146"/>
    <n v="5691710"/>
    <s v="2019-02-16 07:34:48"/>
    <n v="270"/>
    <s v=""/>
    <x v="0"/>
    <x v="0"/>
    <x v="0"/>
    <s v=""/>
    <s v="Ekonomie, politologie, právo, psychologie, sociologie"/>
    <s v=""/>
    <s v=""/>
    <s v=""/>
    <s v=""/>
    <s v=""/>
    <s v=""/>
    <x v="0"/>
    <x v="1"/>
    <s v=""/>
    <s v="Podnikatel/zaměstnanec"/>
    <s v=""/>
    <s v=""/>
    <s v=""/>
    <x v="2"/>
    <s v=""/>
    <s v=""/>
    <s v=""/>
    <s v=""/>
    <s v=""/>
    <s v=""/>
    <s v="Řemeslníci a opraváři"/>
    <s v=""/>
    <s v=""/>
    <s v=""/>
    <s v=""/>
    <x v="1"/>
    <x v="2"/>
    <x v="0"/>
    <s v="Výzkum"/>
    <s v="Tabulkové a grafické přehledy"/>
    <s v=""/>
    <x v="0"/>
    <x v="0"/>
    <x v="1"/>
    <s v="Funkční závislost mezi dvěma jevy"/>
    <s v=""/>
    <s v=""/>
    <s v=""/>
    <s v=""/>
    <x v="0"/>
    <x v="0"/>
    <s v=""/>
    <s v=""/>
    <s v="V jednotkách zkoumaného jevu"/>
    <s v=""/>
    <x v="1"/>
    <s v=""/>
    <s v=""/>
    <s v="Směrodatná odchylka"/>
    <x v="0"/>
    <x v="1"/>
    <s v=""/>
    <s v=""/>
    <s v="1000,2000,3000,3500,3600,4000"/>
    <x v="3"/>
    <x v="0"/>
    <x v="0"/>
    <x v="0"/>
    <s v="Politice"/>
  </r>
  <r>
    <n v="147"/>
    <n v="5691808"/>
    <s v="2019-02-16 11:24:10"/>
    <n v="189"/>
    <s v=""/>
    <x v="0"/>
    <x v="2"/>
    <x v="1"/>
    <s v=""/>
    <s v="Ekonomie, politologie, právo, psychologie, sociologie"/>
    <s v=""/>
    <s v=""/>
    <s v=""/>
    <s v=""/>
    <s v=""/>
    <s v=""/>
    <x v="0"/>
    <x v="0"/>
    <s v=""/>
    <s v="Podnikatel/zaměstnanec"/>
    <s v=""/>
    <s v=""/>
    <s v=""/>
    <x v="2"/>
    <s v=""/>
    <s v=""/>
    <s v="Techničtí a odborní pracovníci"/>
    <s v=""/>
    <s v="Pracovníci ve službách a prodeji"/>
    <s v=""/>
    <s v=""/>
    <s v=""/>
    <s v=""/>
    <s v=""/>
    <s v=""/>
    <x v="0"/>
    <x v="0"/>
    <x v="0"/>
    <s v=""/>
    <s v="Tabulkové a grafické přehledy"/>
    <s v=""/>
    <x v="2"/>
    <x v="3"/>
    <x v="2"/>
    <s v=""/>
    <s v=""/>
    <s v=""/>
    <s v="Významnost závislosti"/>
    <s v=""/>
    <x v="2"/>
    <x v="1"/>
    <s v=""/>
    <s v="Bezrozměrným číslem"/>
    <s v=""/>
    <s v=""/>
    <x v="0"/>
    <s v="Šikmost"/>
    <s v="Špičatost"/>
    <s v=""/>
    <x v="1"/>
    <x v="0"/>
    <s v=""/>
    <s v=""/>
    <s v=""/>
    <x v="2"/>
    <x v="1"/>
    <x v="2"/>
    <x v="1"/>
    <s v="Technologiích"/>
  </r>
  <r>
    <n v="148"/>
    <n v="5691920"/>
    <s v="2019-02-16 14:15:28"/>
    <n v="239"/>
    <s v=""/>
    <x v="1"/>
    <x v="1"/>
    <x v="1"/>
    <s v=""/>
    <s v="Ekonomie, politologie, právo, psychologie, sociologie"/>
    <s v=""/>
    <s v=""/>
    <s v=""/>
    <s v=""/>
    <s v=""/>
    <s v=""/>
    <x v="0"/>
    <x v="0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1"/>
    <x v="0"/>
    <s v="Výzkum"/>
    <s v="Tabulkové a grafické přehledy"/>
    <s v=""/>
    <x v="0"/>
    <x v="0"/>
    <x v="3"/>
    <s v=""/>
    <s v=""/>
    <s v=""/>
    <s v=""/>
    <s v="Nevím"/>
    <x v="10"/>
    <x v="0"/>
    <s v="V procentech"/>
    <s v=""/>
    <s v=""/>
    <s v=""/>
    <x v="3"/>
    <s v=""/>
    <s v=""/>
    <s v="Směrodatná odchylka"/>
    <x v="0"/>
    <x v="0"/>
    <s v="10,20,30,40,800"/>
    <s v="5,200,300,400,500"/>
    <s v="1000,2000,3000,3500,3600,4000"/>
    <x v="1"/>
    <x v="3"/>
    <x v="2"/>
    <x v="0"/>
    <s v="Počasí"/>
  </r>
  <r>
    <n v="149"/>
    <n v="5691934"/>
    <s v="2019-02-16 14:48:36"/>
    <n v="536"/>
    <s v="fbclid=IwAR0KIpSr92eE4BQsVZ1m8TnwpYtHlT3fYcBjQzEBAMaHY17illrJ4P0S49E"/>
    <x v="1"/>
    <x v="0"/>
    <x v="0"/>
    <s v=""/>
    <s v="Ekonomie, politologie, právo, psychologie, sociologie"/>
    <s v=""/>
    <s v=""/>
    <s v=""/>
    <s v=""/>
    <s v=""/>
    <s v=""/>
    <x v="0"/>
    <x v="0"/>
    <s v=""/>
    <s v="Podnikatel/zaměstnanec"/>
    <s v=""/>
    <s v=""/>
    <s v=""/>
    <x v="2"/>
    <s v=""/>
    <s v=""/>
    <s v=""/>
    <s v="Úředníci"/>
    <s v=""/>
    <s v=""/>
    <s v=""/>
    <s v=""/>
    <s v=""/>
    <s v=""/>
    <s v=""/>
    <x v="0"/>
    <x v="0"/>
    <x v="2"/>
    <s v=""/>
    <s v="Tabulkové a grafické přehledy"/>
    <s v=""/>
    <x v="2"/>
    <x v="3"/>
    <x v="3"/>
    <s v=""/>
    <s v=""/>
    <s v=""/>
    <s v=""/>
    <s v="Nevím"/>
    <x v="10"/>
    <x v="0"/>
    <s v="V procentech"/>
    <s v=""/>
    <s v="V jednotkách zkoumaného jevu"/>
    <s v=""/>
    <x v="2"/>
    <s v="Šikmost"/>
    <s v=""/>
    <s v="Směrodatná odchylka"/>
    <x v="6"/>
    <x v="0"/>
    <s v=""/>
    <s v=""/>
    <s v="1000,2000,3000,3500,3600,4000"/>
    <x v="0"/>
    <x v="1"/>
    <x v="0"/>
    <x v="0"/>
    <s v="Politice"/>
  </r>
  <r>
    <n v="150"/>
    <n v="5691991"/>
    <s v="2019-02-16 16:15:55"/>
    <n v="206"/>
    <s v="fbclid=IwAR1TepnggDl7LqLk1h7X5Prc1cN7XG9Jly2U5KaZnB5Vn3fypg_cyLz0XUM"/>
    <x v="0"/>
    <x v="0"/>
    <x v="2"/>
    <s v=""/>
    <s v="Ekonomie, politologie, právo, psychologie, sociologie"/>
    <s v=""/>
    <s v=""/>
    <s v=""/>
    <s v=""/>
    <s v=""/>
    <s v=""/>
    <x v="0"/>
    <x v="0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2"/>
    <x v="0"/>
    <s v="Výzkum"/>
    <s v=""/>
    <s v=""/>
    <x v="3"/>
    <x v="0"/>
    <x v="1"/>
    <s v="Funkční závislost mezi dvěma jevy"/>
    <s v=""/>
    <s v=""/>
    <s v=""/>
    <s v=""/>
    <x v="0"/>
    <x v="1"/>
    <s v=""/>
    <s v=""/>
    <s v="V jednotkách zkoumaného jevu"/>
    <s v=""/>
    <x v="1"/>
    <s v=""/>
    <s v=""/>
    <s v="Směrodatná odchylka"/>
    <x v="0"/>
    <x v="1"/>
    <s v="10,20,30,40,800"/>
    <s v="5,200,300,400,500"/>
    <s v="1000,2000,3000,3500,3600,4000"/>
    <x v="5"/>
    <x v="3"/>
    <x v="2"/>
    <x v="0"/>
    <s v="Politice"/>
  </r>
  <r>
    <n v="151"/>
    <n v="5692393"/>
    <s v="2019-02-17 07:57:12"/>
    <n v="281"/>
    <s v="fbclid=IwAR33nFV8H0BsW3s38-MZKsbcSaPuZELmD-FiP1q4l04UxjZ54cTfakLr4PQ"/>
    <x v="0"/>
    <x v="2"/>
    <x v="0"/>
    <s v=""/>
    <s v="Ekonomie, politologie, právo, psychologie, sociologie"/>
    <s v=""/>
    <s v="Technický"/>
    <s v=""/>
    <s v=""/>
    <s v=""/>
    <s v=""/>
    <x v="4"/>
    <x v="0"/>
    <s v="Student"/>
    <s v="Podnikatel/zaměstnanec"/>
    <s v=""/>
    <s v=""/>
    <s v=""/>
    <x v="0"/>
    <s v=""/>
    <s v="Specialisté, vědečtí a odborní duševní pracovníci"/>
    <s v=""/>
    <s v=""/>
    <s v=""/>
    <s v=""/>
    <s v=""/>
    <s v=""/>
    <s v=""/>
    <s v=""/>
    <s v=""/>
    <x v="0"/>
    <x v="0"/>
    <x v="1"/>
    <s v=""/>
    <s v=""/>
    <s v="Statistiku nepoužívám"/>
    <x v="1"/>
    <x v="1"/>
    <x v="3"/>
    <s v="Funkční závislost mezi dvěma jevy"/>
    <s v=""/>
    <s v=""/>
    <s v=""/>
    <s v=""/>
    <x v="0"/>
    <x v="0"/>
    <s v=""/>
    <s v=""/>
    <s v=""/>
    <s v="V jednotkách zkoumaného jevu umocněných na druhou"/>
    <x v="4"/>
    <s v=""/>
    <s v=""/>
    <s v="Směrodatná odchylka"/>
    <x v="0"/>
    <x v="0"/>
    <s v=""/>
    <s v=""/>
    <s v="1000,2000,3000,3500,3600,4000"/>
    <x v="0"/>
    <x v="3"/>
    <x v="0"/>
    <x v="0"/>
    <s v="Politice"/>
  </r>
  <r>
    <n v="152"/>
    <n v="5692490"/>
    <s v="2019-02-17 10:37:39"/>
    <n v="302"/>
    <s v=""/>
    <x v="1"/>
    <x v="2"/>
    <x v="0"/>
    <s v=""/>
    <s v=""/>
    <s v=""/>
    <s v=""/>
    <s v=""/>
    <s v="jiný"/>
    <s v=""/>
    <s v=""/>
    <x v="3"/>
    <x v="2"/>
    <s v=""/>
    <s v=""/>
    <s v=""/>
    <s v=""/>
    <s v="Důchodce"/>
    <x v="4"/>
    <s v=""/>
    <s v="Specialisté, vědečtí a odborní duševní pracovníci"/>
    <s v=""/>
    <s v=""/>
    <s v=""/>
    <s v=""/>
    <s v=""/>
    <s v=""/>
    <s v=""/>
    <s v=""/>
    <s v=""/>
    <x v="0"/>
    <x v="2"/>
    <x v="1"/>
    <s v=""/>
    <s v=""/>
    <s v="Statistiku nepoužívám"/>
    <x v="1"/>
    <x v="1"/>
    <x v="0"/>
    <s v=""/>
    <s v=""/>
    <s v=""/>
    <s v=""/>
    <s v="Nevím"/>
    <x v="10"/>
    <x v="1"/>
    <s v=""/>
    <s v=""/>
    <s v="V jednotkách zkoumaného jevu"/>
    <s v=""/>
    <x v="1"/>
    <s v=""/>
    <s v=""/>
    <s v="Směrodatná odchylka"/>
    <x v="0"/>
    <x v="1"/>
    <s v=""/>
    <s v="5,200,300,400,500"/>
    <s v=""/>
    <x v="8"/>
    <x v="0"/>
    <x v="2"/>
    <x v="1"/>
    <s v="Počasí"/>
  </r>
  <r>
    <n v="153"/>
    <n v="5692712"/>
    <s v="2019-02-17 17:40:47"/>
    <n v="255"/>
    <s v="fbclid=IwAR2Ukcum85tS6VgTVLOFLXWWrc65FRW8SEuMTJlpOrI3P493oP3Hrxup9zw"/>
    <x v="1"/>
    <x v="0"/>
    <x v="1"/>
    <s v=""/>
    <s v="Ekonomie, politologie, právo, psychologie, sociologie"/>
    <s v=""/>
    <s v=""/>
    <s v=""/>
    <s v=""/>
    <s v=""/>
    <s v=""/>
    <x v="0"/>
    <x v="2"/>
    <s v="Student"/>
    <s v=""/>
    <s v=""/>
    <s v=""/>
    <s v=""/>
    <x v="1"/>
    <s v=""/>
    <s v=""/>
    <s v=""/>
    <s v=""/>
    <s v="Pracovníci ve službách a prodeji"/>
    <s v=""/>
    <s v=""/>
    <s v=""/>
    <s v=""/>
    <s v=""/>
    <s v=""/>
    <x v="1"/>
    <x v="1"/>
    <x v="1"/>
    <s v=""/>
    <s v=""/>
    <s v="Statistiku nepoužívám"/>
    <x v="1"/>
    <x v="1"/>
    <x v="2"/>
    <s v=""/>
    <s v=""/>
    <s v="Sílu závislosti mezi více než dvěma jevy"/>
    <s v=""/>
    <s v=""/>
    <x v="5"/>
    <x v="1"/>
    <s v="V procentech"/>
    <s v=""/>
    <s v=""/>
    <s v=""/>
    <x v="3"/>
    <s v=""/>
    <s v=""/>
    <s v="Směrodatná odchylka"/>
    <x v="0"/>
    <x v="0"/>
    <s v=""/>
    <s v=""/>
    <s v=""/>
    <x v="2"/>
    <x v="2"/>
    <x v="0"/>
    <x v="0"/>
    <s v="Životním stylu"/>
  </r>
  <r>
    <n v="154"/>
    <n v="5692739"/>
    <s v="2019-02-17 18:08:41"/>
    <n v="245"/>
    <s v="fbclid=IwAR2UgOqepO0tBaX9Ud4z6VXfu5-5B0iJ-_NkZKqk62TyoT-5HhW2UFrqYaw"/>
    <x v="1"/>
    <x v="0"/>
    <x v="0"/>
    <s v=""/>
    <s v="Ekonomie, politologie, právo, psychologie, sociologie"/>
    <s v=""/>
    <s v=""/>
    <s v=""/>
    <s v=""/>
    <s v=""/>
    <s v=""/>
    <x v="0"/>
    <x v="1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0"/>
    <x v="0"/>
    <s v=""/>
    <s v="Tabulkové a grafické přehledy"/>
    <s v=""/>
    <x v="2"/>
    <x v="0"/>
    <x v="3"/>
    <s v="Funkční závislost mezi dvěma jevy"/>
    <s v=""/>
    <s v=""/>
    <s v=""/>
    <s v=""/>
    <x v="0"/>
    <x v="1"/>
    <s v="V procentech"/>
    <s v=""/>
    <s v=""/>
    <s v=""/>
    <x v="3"/>
    <s v=""/>
    <s v=""/>
    <s v="Směrodatná odchylka"/>
    <x v="0"/>
    <x v="1"/>
    <s v=""/>
    <s v=""/>
    <s v="1000,2000,3000,3500,3600,4000"/>
    <x v="3"/>
    <x v="2"/>
    <x v="2"/>
    <x v="1"/>
    <s v="Životním stylu"/>
  </r>
  <r>
    <n v="155"/>
    <n v="5693216"/>
    <s v="2019-02-18 09:37:24"/>
    <n v="170"/>
    <s v="fbclid=IwAR20znFJkfLiN9ZVYZCGa2XZGlDQyOBwsynazSaZ_BitGYtQdaAw5Ge2zYg"/>
    <x v="1"/>
    <x v="1"/>
    <x v="1"/>
    <s v=""/>
    <s v="Ekonomie, politologie, právo, psychologie, sociologie"/>
    <s v=""/>
    <s v=""/>
    <s v=""/>
    <s v=""/>
    <s v=""/>
    <s v=""/>
    <x v="0"/>
    <x v="2"/>
    <s v="Student"/>
    <s v=""/>
    <s v=""/>
    <s v=""/>
    <s v=""/>
    <x v="1"/>
    <s v=""/>
    <s v=""/>
    <s v=""/>
    <s v=""/>
    <s v=""/>
    <s v=""/>
    <s v=""/>
    <s v=""/>
    <s v=""/>
    <s v=""/>
    <s v="Na žádné"/>
    <x v="2"/>
    <x v="0"/>
    <x v="0"/>
    <s v="Výzkum"/>
    <s v="Tabulkové a grafické přehledy"/>
    <s v=""/>
    <x v="0"/>
    <x v="0"/>
    <x v="0"/>
    <s v=""/>
    <s v=""/>
    <s v=""/>
    <s v=""/>
    <s v="Nevím"/>
    <x v="10"/>
    <x v="1"/>
    <s v=""/>
    <s v=""/>
    <s v=""/>
    <s v="V jednotkách zkoumaného jevu umocněných na druhou"/>
    <x v="4"/>
    <s v=""/>
    <s v=""/>
    <s v="Směrodatná odchylka"/>
    <x v="0"/>
    <x v="1"/>
    <s v="10,20,30,40,800"/>
    <s v=""/>
    <s v=""/>
    <x v="4"/>
    <x v="2"/>
    <x v="2"/>
    <x v="0"/>
    <s v="Kultuře"/>
  </r>
  <r>
    <n v="156"/>
    <n v="5695680"/>
    <s v="2019-02-19 15:35:44"/>
    <n v="736"/>
    <s v="fbclid=IwAR0Iwp-imMkb1dG4BayrHxg3y_AyqgISG2Ac7BRmG4inDwAHuDiMc1S1X0M"/>
    <x v="0"/>
    <x v="0"/>
    <x v="0"/>
    <s v=""/>
    <s v="Ekonomie, politologie, právo, psychologie, sociologie"/>
    <s v=""/>
    <s v="Technický"/>
    <s v=""/>
    <s v=""/>
    <s v=""/>
    <s v=""/>
    <x v="4"/>
    <x v="3"/>
    <s v=""/>
    <s v="Podnikatel/zaměstnanec"/>
    <s v=""/>
    <s v=""/>
    <s v=""/>
    <x v="2"/>
    <s v="Zákonodárci a řídící pracovníci"/>
    <s v=""/>
    <s v="Techničtí a odborní pracovníci"/>
    <s v=""/>
    <s v=""/>
    <s v=""/>
    <s v=""/>
    <s v=""/>
    <s v=""/>
    <s v=""/>
    <s v=""/>
    <x v="0"/>
    <x v="0"/>
    <x v="2"/>
    <s v=""/>
    <s v="Tabulkové a grafické přehledy"/>
    <s v=""/>
    <x v="2"/>
    <x v="3"/>
    <x v="0"/>
    <s v="Funkční závislost mezi dvěma jevy"/>
    <s v=""/>
    <s v=""/>
    <s v=""/>
    <s v=""/>
    <x v="0"/>
    <x v="0"/>
    <s v=""/>
    <s v=""/>
    <s v=""/>
    <s v="V jednotkách zkoumaného jevu umocněných na druhou"/>
    <x v="4"/>
    <s v="Šikmost"/>
    <s v="Špičatost"/>
    <s v=""/>
    <x v="1"/>
    <x v="0"/>
    <s v=""/>
    <s v=""/>
    <s v="1000,2000,3000,3500,3600,4000"/>
    <x v="0"/>
    <x v="0"/>
    <x v="1"/>
    <x v="0"/>
    <s v="Technologiích"/>
  </r>
  <r>
    <n v="157"/>
    <n v="5696063"/>
    <s v="2019-02-19 18:08:04"/>
    <n v="292"/>
    <s v="fbclid=IwAR1ZNDvlgcmNIXkXGj3gliANHpoD8ZlMib6ffQ8ITsBeLOxUYm5sORd8MWQ"/>
    <x v="0"/>
    <x v="0"/>
    <x v="0"/>
    <s v=""/>
    <s v="Ekonomie, politologie, právo, psychologie, sociologie"/>
    <s v=""/>
    <s v=""/>
    <s v=""/>
    <s v=""/>
    <s v="Vojenství a policie"/>
    <s v=""/>
    <x v="4"/>
    <x v="0"/>
    <s v=""/>
    <s v="Podnikatel/zaměstnanec"/>
    <s v=""/>
    <s v=""/>
    <s v=""/>
    <x v="2"/>
    <s v=""/>
    <s v=""/>
    <s v=""/>
    <s v=""/>
    <s v=""/>
    <s v=""/>
    <s v=""/>
    <s v=""/>
    <s v=""/>
    <s v="Zaměstnanci v ozbrojených silách"/>
    <s v=""/>
    <x v="1"/>
    <x v="0"/>
    <x v="0"/>
    <s v=""/>
    <s v="Tabulkové a grafické přehledy"/>
    <s v=""/>
    <x v="2"/>
    <x v="2"/>
    <x v="3"/>
    <s v="Funkční závislost mezi dvěma jevy"/>
    <s v=""/>
    <s v=""/>
    <s v=""/>
    <s v=""/>
    <x v="0"/>
    <x v="0"/>
    <s v=""/>
    <s v=""/>
    <s v=""/>
    <s v="V jednotkách zkoumaného jevu umocněných na druhou"/>
    <x v="4"/>
    <s v=""/>
    <s v="Špičatost"/>
    <s v=""/>
    <x v="3"/>
    <x v="0"/>
    <s v=""/>
    <s v=""/>
    <s v="1000,2000,3000,3500,3600,4000"/>
    <x v="0"/>
    <x v="1"/>
    <x v="2"/>
    <x v="0"/>
    <s v="Technologiích"/>
  </r>
  <r>
    <n v="158"/>
    <n v="5697774"/>
    <s v="2019-02-20 10:12:20"/>
    <n v="229"/>
    <s v="ref=newsletter"/>
    <x v="1"/>
    <x v="0"/>
    <x v="1"/>
    <s v="Filozofie, historie, teologie, tělovýchova, uměnovědy"/>
    <s v=""/>
    <s v=""/>
    <s v=""/>
    <s v="Zemědělském"/>
    <s v=""/>
    <s v=""/>
    <s v=""/>
    <x v="3"/>
    <x v="3"/>
    <s v=""/>
    <s v=""/>
    <s v=""/>
    <s v="Nezaměstnaný"/>
    <s v=""/>
    <x v="4"/>
    <s v=""/>
    <s v=""/>
    <s v=""/>
    <s v=""/>
    <s v=""/>
    <s v=""/>
    <s v=""/>
    <s v=""/>
    <s v=""/>
    <s v=""/>
    <s v="Na žádné"/>
    <x v="2"/>
    <x v="2"/>
    <x v="3"/>
    <s v="Výzkum"/>
    <s v=""/>
    <s v=""/>
    <x v="3"/>
    <x v="2"/>
    <x v="0"/>
    <s v=""/>
    <s v=""/>
    <s v=""/>
    <s v=""/>
    <s v="Nevím"/>
    <x v="10"/>
    <x v="1"/>
    <s v="V procentech"/>
    <s v=""/>
    <s v=""/>
    <s v=""/>
    <x v="3"/>
    <s v=""/>
    <s v="Špičatost"/>
    <s v=""/>
    <x v="3"/>
    <x v="0"/>
    <s v=""/>
    <s v=""/>
    <s v="1000,2000,3000,3500,3600,4000"/>
    <x v="0"/>
    <x v="0"/>
    <x v="1"/>
    <x v="1"/>
    <s v="Kultuře"/>
  </r>
  <r>
    <n v="159"/>
    <n v="5699175"/>
    <s v="2019-02-20 19:46:57"/>
    <n v="184"/>
    <s v="ref=promoverejnyano"/>
    <x v="1"/>
    <x v="1"/>
    <x v="1"/>
    <s v=""/>
    <s v=""/>
    <s v=""/>
    <s v=""/>
    <s v=""/>
    <s v=""/>
    <s v=""/>
    <s v="V žádném z výše uvedených"/>
    <x v="1"/>
    <x v="1"/>
    <s v="Student"/>
    <s v=""/>
    <s v=""/>
    <s v=""/>
    <s v=""/>
    <x v="1"/>
    <s v=""/>
    <s v=""/>
    <s v=""/>
    <s v=""/>
    <s v="Pracovníci ve službách a prodeji"/>
    <s v=""/>
    <s v=""/>
    <s v=""/>
    <s v=""/>
    <s v=""/>
    <s v=""/>
    <x v="1"/>
    <x v="0"/>
    <x v="0"/>
    <s v=""/>
    <s v="Tabulkové a grafické přehledy"/>
    <s v=""/>
    <x v="2"/>
    <x v="0"/>
    <x v="1"/>
    <s v=""/>
    <s v=""/>
    <s v=""/>
    <s v=""/>
    <s v="Nevím"/>
    <x v="10"/>
    <x v="1"/>
    <s v=""/>
    <s v="Bezrozměrným číslem"/>
    <s v=""/>
    <s v=""/>
    <x v="0"/>
    <s v="Šikmost"/>
    <s v="Špičatost"/>
    <s v=""/>
    <x v="1"/>
    <x v="1"/>
    <s v=""/>
    <s v=""/>
    <s v="1000,2000,3000,3500,3600,4000"/>
    <x v="3"/>
    <x v="1"/>
    <x v="0"/>
    <x v="0"/>
    <s v="Z jiného oboru"/>
  </r>
  <r>
    <n v="160"/>
    <n v="5699819"/>
    <s v="2019-02-21 00:36:57"/>
    <n v="713"/>
    <s v="ref=newsletter"/>
    <x v="1"/>
    <x v="0"/>
    <x v="2"/>
    <s v=""/>
    <s v="Ekonomie, politologie, právo, psychologie, sociologie"/>
    <s v=""/>
    <s v=""/>
    <s v=""/>
    <s v=""/>
    <s v=""/>
    <s v=""/>
    <x v="0"/>
    <x v="1"/>
    <s v=""/>
    <s v=""/>
    <s v=""/>
    <s v="Nezaměstnaný"/>
    <s v=""/>
    <x v="4"/>
    <s v=""/>
    <s v=""/>
    <s v=""/>
    <s v=""/>
    <s v=""/>
    <s v=""/>
    <s v=""/>
    <s v=""/>
    <s v=""/>
    <s v=""/>
    <s v="Na žádné"/>
    <x v="2"/>
    <x v="0"/>
    <x v="2"/>
    <s v=""/>
    <s v="Tabulkové a grafické přehledy"/>
    <s v=""/>
    <x v="2"/>
    <x v="2"/>
    <x v="4"/>
    <s v="Funkční závislost mezi dvěma jevy"/>
    <s v="Funkční závislost mezi více než dvěma jevy"/>
    <s v="Sílu závislosti mezi více než dvěma jevy"/>
    <s v=""/>
    <s v=""/>
    <x v="9"/>
    <x v="1"/>
    <s v=""/>
    <s v=""/>
    <s v="V jednotkách zkoumaného jevu"/>
    <s v=""/>
    <x v="1"/>
    <s v=""/>
    <s v=""/>
    <s v="Směrodatná odchylka"/>
    <x v="0"/>
    <x v="0"/>
    <s v="10,20,30,40,800"/>
    <s v="5,200,300,400,500"/>
    <s v="1000,2000,3000,3500,3600,4000"/>
    <x v="1"/>
    <x v="2"/>
    <x v="0"/>
    <x v="0"/>
    <s v="Z jiného oboru"/>
  </r>
  <r>
    <n v="161"/>
    <n v="5700572"/>
    <s v="2019-02-21 11:51:23"/>
    <n v="289"/>
    <s v="ref=newsletter"/>
    <x v="1"/>
    <x v="0"/>
    <x v="0"/>
    <s v="Filozofie, historie, teologie, tělovýchova, uměnovědy"/>
    <s v=""/>
    <s v=""/>
    <s v=""/>
    <s v=""/>
    <s v=""/>
    <s v=""/>
    <s v=""/>
    <x v="3"/>
    <x v="1"/>
    <s v=""/>
    <s v="Podnikatel/zaměstnanec"/>
    <s v=""/>
    <s v=""/>
    <s v=""/>
    <x v="2"/>
    <s v=""/>
    <s v=""/>
    <s v=""/>
    <s v="Úředníci"/>
    <s v=""/>
    <s v=""/>
    <s v=""/>
    <s v=""/>
    <s v=""/>
    <s v=""/>
    <s v=""/>
    <x v="0"/>
    <x v="0"/>
    <x v="0"/>
    <s v=""/>
    <s v="Tabulkové a grafické přehledy"/>
    <s v=""/>
    <x v="2"/>
    <x v="3"/>
    <x v="3"/>
    <s v=""/>
    <s v="Funkční závislost mezi více než dvěma jevy"/>
    <s v=""/>
    <s v=""/>
    <s v=""/>
    <x v="3"/>
    <x v="0"/>
    <s v=""/>
    <s v=""/>
    <s v=""/>
    <s v="V jednotkách zkoumaného jevu umocněných na druhou"/>
    <x v="4"/>
    <s v=""/>
    <s v=""/>
    <s v="Směrodatná odchylka"/>
    <x v="0"/>
    <x v="1"/>
    <s v=""/>
    <s v=""/>
    <s v="1000,2000,3000,3500,3600,4000"/>
    <x v="3"/>
    <x v="0"/>
    <x v="2"/>
    <x v="0"/>
    <s v="Kultuře"/>
  </r>
  <r>
    <n v="162"/>
    <n v="5700866"/>
    <s v="2019-02-21 14:10:40"/>
    <n v="667"/>
    <s v="ref=promoverejnyne"/>
    <x v="1"/>
    <x v="2"/>
    <x v="0"/>
    <s v=""/>
    <s v=""/>
    <s v=""/>
    <s v=""/>
    <s v=""/>
    <s v=""/>
    <s v=""/>
    <s v="V žádném z výše uvedených"/>
    <x v="1"/>
    <x v="3"/>
    <s v=""/>
    <s v="Podnikatel/zaměstnanec"/>
    <s v=""/>
    <s v=""/>
    <s v=""/>
    <x v="2"/>
    <s v=""/>
    <s v=""/>
    <s v="Techničtí a odborní pracovníci"/>
    <s v=""/>
    <s v=""/>
    <s v=""/>
    <s v=""/>
    <s v=""/>
    <s v=""/>
    <s v=""/>
    <s v=""/>
    <x v="0"/>
    <x v="2"/>
    <x v="2"/>
    <s v=""/>
    <s v="Tabulkové a grafické přehledy"/>
    <s v=""/>
    <x v="2"/>
    <x v="3"/>
    <x v="0"/>
    <s v=""/>
    <s v=""/>
    <s v=""/>
    <s v=""/>
    <s v="Nevím"/>
    <x v="10"/>
    <x v="0"/>
    <s v=""/>
    <s v=""/>
    <s v="V jednotkách zkoumaného jevu"/>
    <s v=""/>
    <x v="1"/>
    <s v=""/>
    <s v="Špičatost"/>
    <s v=""/>
    <x v="3"/>
    <x v="0"/>
    <s v=""/>
    <s v=""/>
    <s v=""/>
    <x v="2"/>
    <x v="1"/>
    <x v="2"/>
    <x v="0"/>
    <s v="Kultuře"/>
  </r>
  <r>
    <n v="163"/>
    <n v="5701025"/>
    <s v="2019-02-21 15:09:38"/>
    <n v="229"/>
    <s v=""/>
    <x v="1"/>
    <x v="0"/>
    <x v="1"/>
    <s v=""/>
    <s v=""/>
    <s v=""/>
    <s v=""/>
    <s v=""/>
    <s v=""/>
    <s v=""/>
    <s v="V žádném z výše uvedených"/>
    <x v="1"/>
    <x v="0"/>
    <s v=""/>
    <s v=""/>
    <s v="Na mateřské dovolené"/>
    <s v=""/>
    <s v=""/>
    <x v="3"/>
    <m/>
    <s v=""/>
    <s v=""/>
    <s v=""/>
    <s v=""/>
    <s v=""/>
    <s v=""/>
    <s v=""/>
    <s v=""/>
    <s v=""/>
    <s v="Na žádné"/>
    <x v="2"/>
    <x v="1"/>
    <x v="1"/>
    <s v=""/>
    <s v=""/>
    <s v="Statistiku nepoužívám"/>
    <x v="1"/>
    <x v="1"/>
    <x v="0"/>
    <s v=""/>
    <s v=""/>
    <s v=""/>
    <s v=""/>
    <s v="Nevím"/>
    <x v="10"/>
    <x v="1"/>
    <s v="V procentech"/>
    <s v=""/>
    <s v=""/>
    <s v=""/>
    <x v="3"/>
    <s v=""/>
    <s v="Špičatost"/>
    <s v=""/>
    <x v="3"/>
    <x v="1"/>
    <s v=""/>
    <s v="5,200,300,400,500"/>
    <s v=""/>
    <x v="8"/>
    <x v="2"/>
    <x v="0"/>
    <x v="2"/>
    <s v="Počasí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5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5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5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5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59F6EA-B9E1-4FC8-9781-FC96ED46987C}" name="Kontingenční tabulka20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F9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axis="axisRow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3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1A58F3-1474-46A1-B14D-95522220EB78}" name="Kontingenční tabulka24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57:F63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axis="axisRow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42"/>
  </colFields>
  <colItems count="5">
    <i>
      <x/>
    </i>
    <i>
      <x v="1"/>
    </i>
    <i>
      <x v="2"/>
    </i>
    <i>
      <x v="3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04A94B-C109-4FF8-BACE-4E66CC7A6FF9}" name="Kontingenční tabulka107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64:G270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axis="axisRow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4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Počet z Kolik je Vám let?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08AE1A-8DDB-470F-B451-0710561826B8}" name="Kontingenční tabulka8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04:F110" firstHeaderRow="1" firstDataRow="2" firstDataCol="1"/>
  <pivotFields count="69"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2"/>
        <item x="3"/>
        <item x="0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41"/>
  </colFields>
  <colItems count="5">
    <i>
      <x/>
    </i>
    <i>
      <x v="1"/>
    </i>
    <i>
      <x v="2"/>
    </i>
    <i>
      <x v="3"/>
    </i>
    <i t="grand">
      <x/>
    </i>
  </colItems>
  <dataFields count="1">
    <dataField name="Počet z Kolik je Vám let?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D17315-ABB1-441B-9E7F-3929F43F0E20}" name="Kontingenční tabulka127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844:G849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66"/>
  </rowFields>
  <rowItems count="4">
    <i>
      <x/>
    </i>
    <i>
      <x v="1"/>
    </i>
    <i>
      <x v="2"/>
    </i>
    <i t="grand">
      <x/>
    </i>
  </rowItems>
  <colFields count="1">
    <field x="16"/>
  </colFields>
  <colItems count="6">
    <i>
      <x/>
    </i>
    <i>
      <x v="2"/>
    </i>
    <i>
      <x v="6"/>
    </i>
    <i>
      <x v="8"/>
    </i>
    <i>
      <x v="10"/>
    </i>
    <i t="grand">
      <x/>
    </i>
  </colItems>
  <dataFields count="1">
    <dataField name="Počet z vzdělán v oboru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A1B233-D96C-446C-B860-289CC8DE5D09}" name="Kontingenční tabulka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87:F391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axis="axisRow" dataField="1"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42"/>
  </colFields>
  <colItems count="5">
    <i>
      <x/>
    </i>
    <i>
      <x v="1"/>
    </i>
    <i>
      <x v="2"/>
    </i>
    <i>
      <x v="3"/>
    </i>
    <i t="grand">
      <x/>
    </i>
  </colItems>
  <dataFields count="1">
    <dataField name="Počet z Jsem: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1ADA2A-49A3-4959-AA4A-06EFAA3AB265}" name="Kontingenční tabulka1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73:F378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axis="axisCol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66"/>
  </rowFields>
  <rowItems count="4">
    <i>
      <x/>
    </i>
    <i>
      <x v="1"/>
    </i>
    <i>
      <x v="2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C5B452-5B50-4864-874A-42A87A595F3B}" name="Kontingenční tabulka67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710:E715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50"/>
  </rowFields>
  <rowItems count="4">
    <i>
      <x/>
    </i>
    <i>
      <x v="1"/>
    </i>
    <i>
      <x v="2"/>
    </i>
    <i t="grand">
      <x/>
    </i>
  </rowItems>
  <colFields count="1">
    <field x="35"/>
  </colFields>
  <colItems count="4">
    <i>
      <x v="1"/>
    </i>
    <i>
      <x v="2"/>
    </i>
    <i>
      <x v="3"/>
    </i>
    <i t="grand">
      <x/>
    </i>
  </colItems>
  <dataFields count="1">
    <dataField name="Počet z Pracuji" fld="3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B364CD-5C4D-46EE-9F41-39CE244B5220}" name="Kontingenční tabulka6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682:F687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axis="axisCol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50"/>
  </rowFields>
  <rowItems count="4">
    <i>
      <x/>
    </i>
    <i>
      <x v="1"/>
    </i>
    <i>
      <x v="2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638E5B-B931-4976-A577-B5E402A1A068}" name="Kontingenční tabulka10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80:G287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3"/>
  </rowFields>
  <rowItems count="6">
    <i>
      <x v="7"/>
    </i>
    <i>
      <x v="9"/>
    </i>
    <i>
      <x v="11"/>
    </i>
    <i>
      <x v="15"/>
    </i>
    <i>
      <x v="18"/>
    </i>
    <i t="grand">
      <x/>
    </i>
  </rowItems>
  <colFields count="1">
    <field x="4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Počet z kdo jste" fld="2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D8351A-6499-4694-BE30-15FF63D3BB10}" name="Kontingenční tabulka2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467:G474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1"/>
        <item x="3"/>
        <item x="0"/>
        <item t="default"/>
      </items>
    </pivotField>
    <pivotField axis="axisRow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4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6"/>
  </colFields>
  <colItems count="6">
    <i>
      <x/>
    </i>
    <i>
      <x v="2"/>
    </i>
    <i>
      <x v="6"/>
    </i>
    <i>
      <x v="8"/>
    </i>
    <i>
      <x v="10"/>
    </i>
    <i t="grand">
      <x/>
    </i>
  </colItems>
  <dataFields count="1">
    <dataField name="Počet z vzdělán v oboru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18AE8D-F646-4CDD-AB05-DEE2D74EE183}" name="Kontingenční tabulka125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830:F835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axis="axisCol" dataField="1"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66"/>
  </rowFields>
  <rowItems count="4">
    <i>
      <x/>
    </i>
    <i>
      <x v="1"/>
    </i>
    <i>
      <x v="2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Počet z Kolik je Vám let?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A5E7F5-F657-4255-A142-F56BEDC0E236}" name="Kontingenční tabulka27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80:G85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6"/>
  </rowFields>
  <rowItems count="4">
    <i>
      <x/>
    </i>
    <i>
      <x v="1"/>
    </i>
    <i>
      <x v="2"/>
    </i>
    <i t="grand">
      <x/>
    </i>
  </rowItems>
  <colFields count="1">
    <field x="4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5B796C-8CCB-44E9-B3FE-C9364818551A}" name="Kontingenční tabulka65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696:F701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axis="axisCol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50"/>
  </rowFields>
  <rowItems count="4">
    <i>
      <x/>
    </i>
    <i>
      <x v="1"/>
    </i>
    <i>
      <x v="2"/>
    </i>
    <i t="grand">
      <x/>
    </i>
  </rowItems>
  <colFields count="1">
    <field x="1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Domníváte se, že jste: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0DD045-159B-4D78-B619-B4CE964ADD56}" name="Kontingenční tabulka8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26:F332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65"/>
  </colFields>
  <colItems count="5">
    <i>
      <x/>
    </i>
    <i>
      <x v="1"/>
    </i>
    <i>
      <x v="2"/>
    </i>
    <i>
      <x v="3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56979D-C948-449C-BE7B-B9049A3207AE}" name="Kontingenční tabulka46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594:F610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axis="axisCol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49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1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Domníváte se, že jste: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159C79-9215-4FDB-9F98-552BBFEA6899}" name="Kontingenční tabulka88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724:D733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axis="axisCol" dataField="1"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5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Počet z Jsem: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A5F988-B827-4F22-88C4-C4117F4FEBC8}" name="Kontingenční tabulka143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895:F901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axis="axisCol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axis="axisRow" showAll="0">
      <items count="5">
        <item x="0"/>
        <item x="3"/>
        <item x="2"/>
        <item x="1"/>
        <item t="default"/>
      </items>
    </pivotField>
    <pivotField showAll="0"/>
  </pivotFields>
  <rowFields count="1">
    <field x="67"/>
  </rowFields>
  <rowItems count="5">
    <i>
      <x/>
    </i>
    <i>
      <x v="1"/>
    </i>
    <i>
      <x v="2"/>
    </i>
    <i>
      <x v="3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AA975E-07EF-4211-BAF8-25722D18B314}" name="Kontingenční tabulka3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485:G492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Col" dataField="1"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1"/>
        <item x="3"/>
        <item x="0"/>
        <item t="default"/>
      </items>
    </pivotField>
    <pivotField axis="axisRow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4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3"/>
  </colFields>
  <colItems count="6">
    <i>
      <x v="7"/>
    </i>
    <i>
      <x v="9"/>
    </i>
    <i>
      <x v="11"/>
    </i>
    <i>
      <x v="15"/>
    </i>
    <i>
      <x v="18"/>
    </i>
    <i t="grand">
      <x/>
    </i>
  </colItems>
  <dataFields count="1">
    <dataField name="Počet z kdo jste" fld="2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DA1952-E7D4-4E73-876F-2B497581630A}" name="Kontingenční tabulka14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59:D364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axis="axisCol"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axis="axisRow" dataField="1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66"/>
  </rowFields>
  <rowItems count="4">
    <i>
      <x/>
    </i>
    <i>
      <x v="1"/>
    </i>
    <i>
      <x v="2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Počet z Zajímáte se o důvěryhodnost médií:" fld="6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00D474-A272-4445-AA23-75B461856279}" name="Kontingenční tabulka20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426:F431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35"/>
  </rowFields>
  <rowItems count="4">
    <i>
      <x v="1"/>
    </i>
    <i>
      <x v="2"/>
    </i>
    <i>
      <x v="3"/>
    </i>
    <i t="grand">
      <x/>
    </i>
  </rowItems>
  <colFields count="1">
    <field x="42"/>
  </colFields>
  <colItems count="5">
    <i>
      <x/>
    </i>
    <i>
      <x v="1"/>
    </i>
    <i>
      <x v="2"/>
    </i>
    <i>
      <x v="3"/>
    </i>
    <i t="grand">
      <x/>
    </i>
  </colItems>
  <dataFields count="1">
    <dataField name="Počet z Pracuji" fld="3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128C51-03C2-4B8F-AEA4-4E7BC0046172}" name="Kontingenční tabulka87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53:F158" firstHeaderRow="1" firstDataRow="2" firstDataCol="1"/>
  <pivotFields count="6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axis="axisCol" showAll="0">
      <items count="6">
        <item x="1"/>
        <item x="2"/>
        <item x="3"/>
        <item x="0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6"/>
  </rowFields>
  <rowItems count="4">
    <i>
      <x/>
    </i>
    <i>
      <x v="1"/>
    </i>
    <i>
      <x v="2"/>
    </i>
    <i t="grand">
      <x/>
    </i>
  </rowItems>
  <colFields count="1">
    <field x="41"/>
  </colFields>
  <colItems count="5">
    <i>
      <x/>
    </i>
    <i>
      <x v="1"/>
    </i>
    <i>
      <x v="2"/>
    </i>
    <i>
      <x v="3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264C8C-B1FE-418B-8DEB-FB80496FC3E3}" name="Kontingenční tabulka1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943:D958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axis="axisCol" dataField="1"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axis="axisRow" showAll="0">
      <items count="14">
        <item x="3"/>
        <item x="8"/>
        <item x="12"/>
        <item x="4"/>
        <item x="10"/>
        <item x="9"/>
        <item x="5"/>
        <item x="2"/>
        <item x="0"/>
        <item x="6"/>
        <item x="7"/>
        <item x="11"/>
        <item x="1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5">
        <item x="0"/>
        <item x="3"/>
        <item x="2"/>
        <item x="1"/>
        <item t="default"/>
      </items>
    </pivotField>
    <pivotField showAll="0"/>
  </pivotFields>
  <rowFields count="1">
    <field x="6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Počet z Jsem: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DDB8E1-A6C8-4DC6-99AA-686BECF97AE0}" name="Kontingenční tabulka4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86:F192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axis="axisRow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0"/>
        <item x="3"/>
        <item x="2"/>
        <item x="1"/>
        <item t="default"/>
      </items>
    </pivotField>
    <pivotField showAll="0"/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6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53C025-8793-45C5-AC14-E35275270800}" name="Kontingenční tabulka90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746:F755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axis="axisCol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5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179680-6E30-42A6-8624-B251343F7F61}" name="Kontingenční tabulka28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458:F465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axis="axisCol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1"/>
        <item x="3"/>
        <item x="0"/>
        <item t="default"/>
      </items>
    </pivotField>
    <pivotField axis="axisRow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4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68B71D-6541-4CB8-B34C-1526351CC6CE}" name="Kontingenční tabulka148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935:E941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axis="axisCol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axis="axisRow" showAll="0">
      <items count="5">
        <item x="0"/>
        <item x="3"/>
        <item x="2"/>
        <item x="1"/>
        <item t="default"/>
      </items>
    </pivotField>
    <pivotField showAll="0"/>
  </pivotFields>
  <rowFields count="1">
    <field x="67"/>
  </rowFields>
  <rowItems count="5">
    <i>
      <x/>
    </i>
    <i>
      <x v="1"/>
    </i>
    <i>
      <x v="2"/>
    </i>
    <i>
      <x v="3"/>
    </i>
    <i t="grand">
      <x/>
    </i>
  </rowItems>
  <colFields count="1">
    <field x="36"/>
  </colFields>
  <colItems count="4">
    <i>
      <x/>
    </i>
    <i>
      <x v="1"/>
    </i>
    <i>
      <x v="2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372449-F1F5-4B94-A547-C24CF02DCE92}" name="Kontingenční tabulka2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977:F992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axis="axisCol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axis="axisRow" showAll="0">
      <items count="14">
        <item x="3"/>
        <item x="8"/>
        <item x="12"/>
        <item x="4"/>
        <item x="10"/>
        <item x="9"/>
        <item x="5"/>
        <item x="2"/>
        <item x="0"/>
        <item x="6"/>
        <item x="7"/>
        <item x="11"/>
        <item x="1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5">
        <item x="0"/>
        <item x="3"/>
        <item x="2"/>
        <item x="1"/>
        <item t="default"/>
      </items>
    </pivotField>
    <pivotField showAll="0"/>
  </pivotFields>
  <rowFields count="1">
    <field x="6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861A9D-3507-46AB-ABFF-D0761C7AADDB}" name="Kontingenční tabulka70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48:F55" firstHeaderRow="1" firstDataRow="2" firstDataCol="1"/>
  <pivotFields count="6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20">
        <item m="1" x="9"/>
        <item m="1" x="14"/>
        <item m="1" x="15"/>
        <item m="1" x="12"/>
        <item m="1" x="8"/>
        <item m="1" x="16"/>
        <item m="1" x="17"/>
        <item m="1" x="11"/>
        <item m="1" x="6"/>
        <item m="1" x="13"/>
        <item m="1" x="18"/>
        <item m="1" x="5"/>
        <item x="4"/>
        <item x="0"/>
        <item x="1"/>
        <item x="2"/>
        <item x="3"/>
        <item m="1" x="10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3"/>
  </rowFields>
  <rowItems count="6">
    <i>
      <x v="12"/>
    </i>
    <i>
      <x v="13"/>
    </i>
    <i>
      <x v="14"/>
    </i>
    <i>
      <x v="15"/>
    </i>
    <i>
      <x v="16"/>
    </i>
    <i t="grand">
      <x/>
    </i>
  </rowItems>
  <colFields count="1">
    <field x="3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kdo jste" fld="2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D77CA8-E153-40A9-BCF3-6101CFA7CA7C}" name="Kontingenční tabulka30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476:F483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axis="axisCol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1"/>
        <item x="3"/>
        <item x="0"/>
        <item t="default"/>
      </items>
    </pivotField>
    <pivotField axis="axisRow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4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Domníváte se, že jste: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201A5F-9465-4D46-A28A-753E93994A77}" name="Kontingenční tabulka4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522:D538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axis="axisCol" dataField="1"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49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Počet z Jsem: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E1434E-98D0-4EFA-BCE7-10572CAF02D0}" name="Kontingenční tabulka6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19:F324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</pivotFields>
  <rowFields count="1">
    <field x="36"/>
  </rowFields>
  <rowItems count="4">
    <i>
      <x/>
    </i>
    <i>
      <x v="1"/>
    </i>
    <i>
      <x v="2"/>
    </i>
    <i t="grand">
      <x/>
    </i>
  </rowItems>
  <colFields count="1">
    <field x="65"/>
  </colFields>
  <colItems count="5">
    <i>
      <x/>
    </i>
    <i>
      <x v="1"/>
    </i>
    <i>
      <x v="2"/>
    </i>
    <i>
      <x v="3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0B969E-0234-4811-82FE-B64EA2228C97}" name="Kontingenční tabulka5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03:F309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axis="axisRow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65"/>
  </colFields>
  <colItems count="5">
    <i>
      <x/>
    </i>
    <i>
      <x v="1"/>
    </i>
    <i>
      <x v="2"/>
    </i>
    <i>
      <x v="3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8145EC-38E5-4D9B-A9A5-0E68C6F8CBCA}" name="Kontingenční tabulka3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494:E501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1"/>
        <item x="3"/>
        <item x="0"/>
        <item t="default"/>
      </items>
    </pivotField>
    <pivotField axis="axisRow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4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5"/>
  </colFields>
  <colItems count="4">
    <i>
      <x v="1"/>
    </i>
    <i>
      <x v="2"/>
    </i>
    <i>
      <x v="3"/>
    </i>
    <i t="grand">
      <x/>
    </i>
  </colItems>
  <dataFields count="1">
    <dataField name="Počet z Pracuji" fld="3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B24B6F-763F-4867-9E3E-F2F0A10E6EB2}" name="Kontingenční tabulka38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56:E162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axis="axisRow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66"/>
  </colFields>
  <colItems count="4">
    <i>
      <x/>
    </i>
    <i>
      <x v="1"/>
    </i>
    <i>
      <x v="2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DEA7A8-A403-444D-9D30-DADA0627243E}" name="Kontingenční tabulka58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668:D673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axis="axisCol" dataField="1"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50"/>
  </rowFields>
  <rowItems count="4">
    <i>
      <x/>
    </i>
    <i>
      <x v="1"/>
    </i>
    <i>
      <x v="2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Počet z Jsem: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776AB3-E8B4-40D8-A44D-59E187C5CAA6}" name="Kontingenční tabulka128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851:F856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axis="axisCol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66"/>
  </rowFields>
  <rowItems count="4">
    <i>
      <x/>
    </i>
    <i>
      <x v="1"/>
    </i>
    <i>
      <x v="2"/>
    </i>
    <i t="grand">
      <x/>
    </i>
  </rowItems>
  <colFields count="1">
    <field x="1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Domníváte se, že jste: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1318C1-74E3-4DC9-BF26-522A5CEC82BF}" name="Kontingenční tabulka33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503:E510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axis="axisCol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1"/>
        <item x="3"/>
        <item x="0"/>
        <item t="default"/>
      </items>
    </pivotField>
    <pivotField axis="axisRow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4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6"/>
  </colFields>
  <colItems count="4">
    <i>
      <x/>
    </i>
    <i>
      <x v="1"/>
    </i>
    <i>
      <x v="2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8E6566-ED22-4286-8B8E-25122653117E}" name="Kontingenční tabulka74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77:F82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2"/>
        <item x="0"/>
        <item t="default"/>
      </items>
    </pivotField>
    <pivotField axis="axisCol" showAll="0">
      <items count="5"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6"/>
  </rowFields>
  <rowItems count="4">
    <i>
      <x/>
    </i>
    <i>
      <x v="1"/>
    </i>
    <i>
      <x v="2"/>
    </i>
    <i t="grand">
      <x/>
    </i>
  </rowItems>
  <colFields count="1">
    <field x="3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5305B9-A98C-4102-9E19-5187F99A93D2}" name="Kontingenční tabulka44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558:F574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axis="axisCol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49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953615-4BB1-4324-819D-C1771FB72B04}" name="Kontingenční tabulka83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20:F127" firstHeaderRow="1" firstDataRow="2" firstDataCol="1"/>
  <pivotFields count="6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2"/>
        <item x="3"/>
        <item x="0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6">
    <i>
      <x/>
    </i>
    <i>
      <x v="2"/>
    </i>
    <i>
      <x v="6"/>
    </i>
    <i>
      <x v="8"/>
    </i>
    <i>
      <x v="10"/>
    </i>
    <i t="grand">
      <x/>
    </i>
  </rowItems>
  <colFields count="1">
    <field x="41"/>
  </colFields>
  <colItems count="5">
    <i>
      <x/>
    </i>
    <i>
      <x v="1"/>
    </i>
    <i>
      <x v="2"/>
    </i>
    <i>
      <x v="3"/>
    </i>
    <i t="grand">
      <x/>
    </i>
  </colItems>
  <dataFields count="1">
    <dataField name="Počet z vzdělán v oboru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19A67F-8B15-4189-A9FA-F3AB73E7850A}" name="Kontingenční tabulka144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903:G909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axis="axisRow" showAll="0">
      <items count="5">
        <item x="0"/>
        <item x="3"/>
        <item x="2"/>
        <item x="1"/>
        <item t="default"/>
      </items>
    </pivotField>
    <pivotField showAll="0"/>
  </pivotFields>
  <rowFields count="1">
    <field x="67"/>
  </rowFields>
  <rowItems count="5">
    <i>
      <x/>
    </i>
    <i>
      <x v="1"/>
    </i>
    <i>
      <x v="2"/>
    </i>
    <i>
      <x v="3"/>
    </i>
    <i t="grand">
      <x/>
    </i>
  </rowItems>
  <colFields count="1">
    <field x="16"/>
  </colFields>
  <colItems count="6">
    <i>
      <x/>
    </i>
    <i>
      <x v="2"/>
    </i>
    <i>
      <x v="6"/>
    </i>
    <i>
      <x v="8"/>
    </i>
    <i>
      <x v="10"/>
    </i>
    <i t="grand">
      <x/>
    </i>
  </colItems>
  <dataFields count="1">
    <dataField name="Počet z vzdělán v oboru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C12C58-9E53-4C22-AF8B-DD94862C01D0}" name="Kontingenční tabulka2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994:G1009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axis="axisRow" showAll="0">
      <items count="14">
        <item x="3"/>
        <item x="8"/>
        <item x="12"/>
        <item x="4"/>
        <item x="10"/>
        <item x="9"/>
        <item x="5"/>
        <item x="2"/>
        <item x="0"/>
        <item x="6"/>
        <item x="7"/>
        <item x="11"/>
        <item x="1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5">
        <item x="0"/>
        <item x="3"/>
        <item x="2"/>
        <item x="1"/>
        <item t="default"/>
      </items>
    </pivotField>
    <pivotField showAll="0"/>
  </pivotFields>
  <rowFields count="1">
    <field x="6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6"/>
  </colFields>
  <colItems count="6">
    <i>
      <x/>
    </i>
    <i>
      <x v="2"/>
    </i>
    <i>
      <x v="6"/>
    </i>
    <i>
      <x v="8"/>
    </i>
    <i>
      <x v="10"/>
    </i>
    <i t="grand">
      <x/>
    </i>
  </colItems>
  <dataFields count="1">
    <dataField name="Počet z vzdělán v oboru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7571CA-F1AE-45CF-AE3C-F1D09C30CBF6}" name="Kontingenční tabulka9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768:F777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axis="axisCol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5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Domníváte se, že jste: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2B7EFD-7AEC-4E78-8440-CD13E8ACD236}" name="Kontingenční tabulka123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812:E821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axis="axisCol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5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36"/>
  </colFields>
  <colItems count="4">
    <i>
      <x/>
    </i>
    <i>
      <x v="1"/>
    </i>
    <i>
      <x v="2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6F99F8-5260-486D-BC7E-6C0E0FC40DE3}" name="Kontingenční tabulka43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94:F200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0"/>
        <item x="3"/>
        <item x="2"/>
        <item x="1"/>
        <item t="default"/>
      </items>
    </pivotField>
    <pivotField showAll="0"/>
  </pivotFields>
  <rowFields count="1">
    <field x="17"/>
  </rowFields>
  <rowItems count="5">
    <i>
      <x/>
    </i>
    <i>
      <x v="1"/>
    </i>
    <i>
      <x v="2"/>
    </i>
    <i>
      <x v="3"/>
    </i>
    <i t="grand">
      <x/>
    </i>
  </rowItems>
  <colFields count="1">
    <field x="6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Domníváte se, že jste: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F45F13-68A9-4713-99C1-306AB9505931}" name="Kontingenční tabulka48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631:E647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49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35"/>
  </colFields>
  <colItems count="4">
    <i>
      <x v="1"/>
    </i>
    <i>
      <x v="2"/>
    </i>
    <i>
      <x v="3"/>
    </i>
    <i t="grand">
      <x/>
    </i>
  </colItems>
  <dataFields count="1">
    <dataField name="Počet z Pracuji" fld="3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3729EB-A686-47A9-9211-DB3E92A86917}" name="Kontingenční tabulka12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858:G863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Col" dataField="1"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66"/>
  </rowFields>
  <rowItems count="4">
    <i>
      <x/>
    </i>
    <i>
      <x v="1"/>
    </i>
    <i>
      <x v="2"/>
    </i>
    <i t="grand">
      <x/>
    </i>
  </rowItems>
  <colFields count="1">
    <field x="23"/>
  </colFields>
  <colItems count="6">
    <i>
      <x v="7"/>
    </i>
    <i>
      <x v="9"/>
    </i>
    <i>
      <x v="11"/>
    </i>
    <i>
      <x v="15"/>
    </i>
    <i>
      <x v="18"/>
    </i>
    <i t="grand">
      <x/>
    </i>
  </colItems>
  <dataFields count="1">
    <dataField name="Počet z kdo jste" fld="2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7F925D-F1E5-458E-9F0D-541E7AC46C13}" name="Kontingenční tabulka16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410:F417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dataField="1"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23"/>
  </rowFields>
  <rowItems count="6">
    <i>
      <x v="7"/>
    </i>
    <i>
      <x v="9"/>
    </i>
    <i>
      <x v="11"/>
    </i>
    <i>
      <x v="15"/>
    </i>
    <i>
      <x v="18"/>
    </i>
    <i t="grand">
      <x/>
    </i>
  </rowItems>
  <colFields count="1">
    <field x="42"/>
  </colFields>
  <colItems count="5">
    <i>
      <x/>
    </i>
    <i>
      <x v="1"/>
    </i>
    <i>
      <x v="2"/>
    </i>
    <i>
      <x v="3"/>
    </i>
    <i t="grand">
      <x/>
    </i>
  </colItems>
  <dataFields count="1">
    <dataField name="Počet z kdo jste" fld="2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12E774-2872-4B87-B40B-0459F79DC456}" name="Kontingenční tabulka23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433:F438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axis="axisRow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36"/>
  </rowFields>
  <rowItems count="4">
    <i>
      <x/>
    </i>
    <i>
      <x v="1"/>
    </i>
    <i>
      <x v="2"/>
    </i>
    <i t="grand">
      <x/>
    </i>
  </rowItems>
  <colFields count="1">
    <field x="42"/>
  </colFields>
  <colItems count="5">
    <i>
      <x/>
    </i>
    <i>
      <x v="1"/>
    </i>
    <i>
      <x v="2"/>
    </i>
    <i>
      <x v="3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37165D-F432-4F70-84EF-91769144DF10}" name="Kontingenční tabulka63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689:G694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50"/>
  </rowFields>
  <rowItems count="4">
    <i>
      <x/>
    </i>
    <i>
      <x v="1"/>
    </i>
    <i>
      <x v="2"/>
    </i>
    <i t="grand">
      <x/>
    </i>
  </rowItems>
  <colFields count="1">
    <field x="16"/>
  </colFields>
  <colItems count="6">
    <i>
      <x/>
    </i>
    <i>
      <x v="2"/>
    </i>
    <i>
      <x v="6"/>
    </i>
    <i>
      <x v="8"/>
    </i>
    <i>
      <x v="10"/>
    </i>
    <i t="grand">
      <x/>
    </i>
  </colItems>
  <dataFields count="1">
    <dataField name="Počet z vzdělán v oboru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48E3DF-D39C-4F2E-B600-C9B5678E43E4}" name="Kontingenční tabulka86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46:F151" firstHeaderRow="1" firstDataRow="2" firstDataCol="1"/>
  <pivotFields count="6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m="1" x="3"/>
        <item x="2"/>
        <item x="0"/>
        <item x="1"/>
        <item m="1" x="4"/>
        <item t="default"/>
      </items>
    </pivotField>
    <pivotField showAll="0"/>
    <pivotField showAll="0"/>
    <pivotField showAll="0"/>
    <pivotField showAll="0"/>
    <pivotField showAll="0"/>
    <pivotField axis="axisCol" showAll="0">
      <items count="6">
        <item x="1"/>
        <item x="2"/>
        <item x="3"/>
        <item x="0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5"/>
  </rowFields>
  <rowItems count="4">
    <i>
      <x v="1"/>
    </i>
    <i>
      <x v="2"/>
    </i>
    <i>
      <x v="3"/>
    </i>
    <i t="grand">
      <x/>
    </i>
  </rowItems>
  <colFields count="1">
    <field x="41"/>
  </colFields>
  <colItems count="5">
    <i>
      <x/>
    </i>
    <i>
      <x v="1"/>
    </i>
    <i>
      <x v="2"/>
    </i>
    <i>
      <x v="3"/>
    </i>
    <i t="grand">
      <x/>
    </i>
  </colItems>
  <dataFields count="1">
    <dataField name="Počet z Pracuji" fld="3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831609-6372-4611-BE13-3E7F9C1637B9}" name="Kontingenční tabulka3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97:F301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65"/>
  </colFields>
  <colItems count="5">
    <i>
      <x/>
    </i>
    <i>
      <x v="1"/>
    </i>
    <i>
      <x v="2"/>
    </i>
    <i>
      <x v="3"/>
    </i>
    <i t="grand">
      <x/>
    </i>
  </colItems>
  <dataFields count="1">
    <dataField name="Počet z Jsem: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1A8FE2-68D3-4001-85EC-062218F4B141}" name="Kontingenční tabulka60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0:F17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2">
        <item x="0"/>
        <item m="1" x="6"/>
        <item x="4"/>
        <item m="1" x="7"/>
        <item m="1" x="5"/>
        <item m="1" x="10"/>
        <item x="3"/>
        <item m="1" x="8"/>
        <item m="1" x="9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6">
    <i>
      <x/>
    </i>
    <i>
      <x v="2"/>
    </i>
    <i>
      <x v="6"/>
    </i>
    <i>
      <x v="9"/>
    </i>
    <i>
      <x v="10"/>
    </i>
    <i t="grand">
      <x/>
    </i>
  </rowItems>
  <colFields count="1">
    <field x="3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vzdělán v oboru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0ECC29-F57C-4626-9904-4D007058644C}" name="Kontingenční tabulka4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513:E520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axis="axisCol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1"/>
        <item x="3"/>
        <item x="0"/>
        <item t="default"/>
      </items>
    </pivotField>
    <pivotField axis="axisRow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4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6"/>
  </colFields>
  <colItems count="4">
    <i>
      <x/>
    </i>
    <i>
      <x v="1"/>
    </i>
    <i>
      <x v="2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9B26B0-C33E-4471-9507-74255BF33DC0}" name="Kontingenční tabulka64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1:F38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20">
        <item m="1" x="9"/>
        <item m="1" x="14"/>
        <item m="1" x="15"/>
        <item m="1" x="12"/>
        <item m="1" x="8"/>
        <item m="1" x="16"/>
        <item m="1" x="17"/>
        <item m="1" x="11"/>
        <item m="1" x="6"/>
        <item m="1" x="13"/>
        <item m="1" x="18"/>
        <item m="1" x="5"/>
        <item x="4"/>
        <item x="0"/>
        <item x="1"/>
        <item x="2"/>
        <item x="3"/>
        <item m="1" x="10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3"/>
  </rowFields>
  <rowItems count="6">
    <i>
      <x v="12"/>
    </i>
    <i>
      <x v="13"/>
    </i>
    <i>
      <x v="14"/>
    </i>
    <i>
      <x v="15"/>
    </i>
    <i>
      <x v="16"/>
    </i>
    <i t="grand">
      <x/>
    </i>
  </rowItems>
  <colFields count="1">
    <field x="3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kdo jste" fld="2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FFDE1E-94D7-45BA-A948-A8D3D66080BE}" name="Kontingenční tabulka1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09:G215" firstHeaderRow="1" firstDataRow="2" firstDataCol="1"/>
  <pivotFields count="61"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3"/>
        <item x="0"/>
        <item x="2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3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Počet z Kolik je Vám let?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AA6B2E-A222-42B6-811E-2F4659983BDA}" name="Kontingenční tabulka11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40:F45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2"/>
        <item x="0"/>
        <item t="default"/>
      </items>
    </pivotField>
    <pivotField axis="axisCol" showAll="0">
      <items count="5"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6"/>
  </rowFields>
  <rowItems count="4">
    <i>
      <x/>
    </i>
    <i>
      <x v="1"/>
    </i>
    <i>
      <x v="2"/>
    </i>
    <i t="grand">
      <x/>
    </i>
  </rowItems>
  <colFields count="1">
    <field x="3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0D1B6E-1BC3-40EE-B8DA-6B5BF6349377}" name="Kontingenční tabulka45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576:G592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49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16"/>
  </colFields>
  <colItems count="6">
    <i>
      <x/>
    </i>
    <i>
      <x v="2"/>
    </i>
    <i>
      <x v="6"/>
    </i>
    <i>
      <x v="8"/>
    </i>
    <i>
      <x v="10"/>
    </i>
    <i t="grand">
      <x/>
    </i>
  </colItems>
  <dataFields count="1">
    <dataField name="Počet z vzdělán v oboru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CC517A-92BA-4968-A2D2-553B9D45D9CF}" name="Kontingenční tabulka7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34:F341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</pivotFields>
  <rowFields count="1">
    <field x="16"/>
  </rowFields>
  <rowItems count="6">
    <i>
      <x/>
    </i>
    <i>
      <x v="2"/>
    </i>
    <i>
      <x v="6"/>
    </i>
    <i>
      <x v="8"/>
    </i>
    <i>
      <x v="10"/>
    </i>
    <i t="grand">
      <x/>
    </i>
  </rowItems>
  <colFields count="1">
    <field x="65"/>
  </colFields>
  <colItems count="5">
    <i>
      <x/>
    </i>
    <i>
      <x v="1"/>
    </i>
    <i>
      <x v="2"/>
    </i>
    <i>
      <x v="3"/>
    </i>
    <i t="grand">
      <x/>
    </i>
  </colItems>
  <dataFields count="1">
    <dataField name="Počet z vzdělán v oboru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E26AB48-5321-498E-8D3A-88B524A82B8E}" name="Kontingenční tabulka43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540:F556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axis="axisCol" dataField="1"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49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Počet z Kolik je Vám let?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06E7C2-7E19-4B76-AD48-5807D80F6F58}" name="Kontingenční tabulka2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3:F28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axis="axisCol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66"/>
  </rowFields>
  <rowItems count="4">
    <i>
      <x/>
    </i>
    <i>
      <x v="1"/>
    </i>
    <i>
      <x v="2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F9ED93-DC7F-4063-8516-404FEB93E649}" name="Kontingenční tabulka78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C20" firstHeaderRow="1" firstDataRow="1" firstDataCol="0"/>
  <pivotFields count="6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203541-70F9-4426-9248-25E10A627E1A}" name="Kontingenční tabulka10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F7:I9" firstHeaderRow="1" firstDataRow="2" firstDataCol="1"/>
  <pivotFields count="2">
    <pivotField showAll="0"/>
    <pivotField axis="axisCol" dataField="1" showAll="0">
      <items count="3">
        <item x="1"/>
        <item x="0"/>
        <item t="default"/>
      </items>
    </pivotField>
  </pivotFields>
  <rowItems count="1">
    <i/>
  </rowItems>
  <colFields count="1">
    <field x="1"/>
  </colFields>
  <colItems count="3">
    <i>
      <x/>
    </i>
    <i>
      <x v="1"/>
    </i>
    <i t="grand">
      <x/>
    </i>
  </colItems>
  <dataFields count="1">
    <dataField name="Počet z muž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52DC87-C13D-41A8-AF58-B265224E7B19}" name="Kontingenční tabulka9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E1:H3" firstHeaderRow="1" firstDataRow="2" firstDataCol="1"/>
  <pivotFields count="2">
    <pivotField showAll="0"/>
    <pivotField axis="axisCol" dataField="1" showAll="0">
      <items count="3">
        <item x="1"/>
        <item x="0"/>
        <item t="default"/>
      </items>
    </pivotField>
  </pivotFields>
  <rowItems count="1">
    <i/>
  </rowItems>
  <colFields count="1">
    <field x="1"/>
  </colFields>
  <colItems count="3">
    <i>
      <x/>
    </i>
    <i>
      <x v="1"/>
    </i>
    <i t="grand">
      <x/>
    </i>
  </colItems>
  <dataFields count="1">
    <dataField name="Počet z muž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9BA0FD-2938-426B-BCB8-C290EA2E855B}" name="Kontingenční tabulka12" cacheId="2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E25:H27" firstHeaderRow="1" firstDataRow="2" firstDataCol="1"/>
  <pivotFields count="1">
    <pivotField axis="axisCol" dataField="1" showAll="0">
      <items count="3">
        <item x="0"/>
        <item x="1"/>
        <item t="default"/>
      </items>
    </pivotField>
  </pivotFields>
  <rowItems count="1">
    <i/>
  </rowItems>
  <colFields count="1">
    <field x="0"/>
  </colFields>
  <colItems count="3">
    <i>
      <x/>
    </i>
    <i>
      <x v="1"/>
    </i>
    <i t="grand">
      <x/>
    </i>
  </colItems>
  <dataFields count="1">
    <dataField name="Počet z pohlaví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03B032-6CB1-4B2A-9CEA-43FB0B0C4D9D}" name="Kontingenční tabulka11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I19:I22" firstHeaderRow="1" firstDataRow="1" firstDataCol="1"/>
  <pivotFields count="2">
    <pivotField showAll="0"/>
    <pivotField axis="axisRow" showAll="0">
      <items count="3">
        <item x="1"/>
        <item x="0"/>
        <item t="default"/>
      </items>
    </pivotField>
  </pivotFields>
  <rowFields count="1">
    <field x="1"/>
  </rowFields>
  <rowItems count="3">
    <i>
      <x/>
    </i>
    <i>
      <x v="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96226-5B37-4AD3-ADA2-B9138D23AE0A}" name="Kontingenční tabulka2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1:F17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5">
    <i>
      <x/>
    </i>
    <i>
      <x v="1"/>
    </i>
    <i>
      <x v="2"/>
    </i>
    <i>
      <x v="3"/>
    </i>
    <i t="grand">
      <x/>
    </i>
  </rowItems>
  <colFields count="1">
    <field x="3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Domníváte se, že jste: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9D685A-897F-49BD-98BE-1AC8FF5112A4}" name="Kontingenční tabulka36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43:F148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</pivotFields>
  <rowFields count="1">
    <field x="36"/>
  </rowFields>
  <rowItems count="4">
    <i>
      <x/>
    </i>
    <i>
      <x v="1"/>
    </i>
    <i>
      <x v="2"/>
    </i>
    <i t="grand">
      <x/>
    </i>
  </rowItems>
  <colFields count="1">
    <field x="65"/>
  </colFields>
  <colItems count="5">
    <i>
      <x/>
    </i>
    <i>
      <x v="1"/>
    </i>
    <i>
      <x v="2"/>
    </i>
    <i>
      <x v="3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3A3DFA-1AB8-4240-8850-04C39F6620C7}" name="Kontingenční tabulka28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87:G91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4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Počet z Jsem: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96F688-0731-42BD-AE96-A2C421C3077A}" name="Kontingenční tabulka30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01:G106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6"/>
  </rowFields>
  <rowItems count="4">
    <i>
      <x/>
    </i>
    <i>
      <x v="1"/>
    </i>
    <i>
      <x v="2"/>
    </i>
    <i t="grand">
      <x/>
    </i>
  </rowItems>
  <colFields count="1">
    <field x="4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7F0DD3-3C56-4F40-89F6-BB61F5E444A6}" name="Kontingenční tabulka3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14:E119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6"/>
  </rowFields>
  <rowItems count="4">
    <i>
      <x/>
    </i>
    <i>
      <x v="1"/>
    </i>
    <i>
      <x v="2"/>
    </i>
    <i t="grand">
      <x/>
    </i>
  </rowItems>
  <colFields count="1">
    <field x="50"/>
  </colFields>
  <colItems count="4">
    <i>
      <x/>
    </i>
    <i>
      <x v="1"/>
    </i>
    <i>
      <x v="2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325EAC-7E24-4B06-BC12-8F0B0646D637}" name="Kontingenční tabulka26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73:F78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6"/>
  </rowFields>
  <rowItems count="4">
    <i>
      <x/>
    </i>
    <i>
      <x v="1"/>
    </i>
    <i>
      <x v="2"/>
    </i>
    <i t="grand">
      <x/>
    </i>
  </rowItems>
  <colFields count="1">
    <field x="42"/>
  </colFields>
  <colItems count="5">
    <i>
      <x/>
    </i>
    <i>
      <x v="1"/>
    </i>
    <i>
      <x v="2"/>
    </i>
    <i>
      <x v="3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AB655C-BEF3-4DCA-ADE3-A196009E9FA8}" name="Kontingenční tabulka3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08:E112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50"/>
  </colFields>
  <colItems count="4">
    <i>
      <x/>
    </i>
    <i>
      <x v="1"/>
    </i>
    <i>
      <x v="2"/>
    </i>
    <i t="grand">
      <x/>
    </i>
  </colItems>
  <dataFields count="1">
    <dataField name="Počet z Jsem: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2A4345-44A8-4EFD-B09B-0C3D38FD4685}" name="Kontingenční tabulka59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40:F41" firstHeaderRow="1" firstDataRow="2" firstDataCol="0"/>
  <pivotFields count="61">
    <pivotField showAll="0"/>
    <pivotField showAll="0"/>
    <pivotField showAll="0"/>
    <pivotField showAll="0"/>
    <pivotField showAll="0"/>
    <pivotField showAll="0"/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3"/>
        <item x="0"/>
        <item x="2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34"/>
  </colFields>
  <colItems count="6">
    <i>
      <x/>
    </i>
    <i>
      <x v="1"/>
    </i>
    <i>
      <x v="2"/>
    </i>
    <i>
      <x v="3"/>
    </i>
    <i>
      <x v="4"/>
    </i>
    <i t="grand">
      <x/>
    </i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99B523-006D-44CC-8D34-1C64416D2409}" name="Kontingenční tabulka1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D242:F259" firstHeaderRow="1" firstDataRow="1" firstDataCol="0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52C545-9BB9-4FB9-B75C-C631175C8AA3}" name="Kontingenční tabulka44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02:F207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0"/>
        <item x="3"/>
        <item x="2"/>
        <item x="1"/>
        <item t="default"/>
      </items>
    </pivotField>
    <pivotField showAll="0"/>
  </pivotFields>
  <rowFields count="1">
    <field x="36"/>
  </rowFields>
  <rowItems count="4">
    <i>
      <x/>
    </i>
    <i>
      <x v="1"/>
    </i>
    <i>
      <x v="2"/>
    </i>
    <i t="grand">
      <x/>
    </i>
  </rowItems>
  <colFields count="1">
    <field x="6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E8838B-04A4-4475-B5E9-1AA03038F6F8}" name="Kontingenční tabulka2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93:G99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axis="axisRow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4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8B5076-9386-444D-8077-07C214D90FB3}" name="Kontingenční tabulka3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65:E171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17"/>
  </rowFields>
  <rowItems count="5">
    <i>
      <x/>
    </i>
    <i>
      <x v="1"/>
    </i>
    <i>
      <x v="2"/>
    </i>
    <i>
      <x v="3"/>
    </i>
    <i t="grand">
      <x/>
    </i>
  </rowItems>
  <colFields count="1">
    <field x="66"/>
  </colFields>
  <colItems count="4">
    <i>
      <x/>
    </i>
    <i>
      <x v="1"/>
    </i>
    <i>
      <x v="2"/>
    </i>
    <i t="grand">
      <x/>
    </i>
  </colItems>
  <dataFields count="1">
    <dataField name="Počet z Domníváte se, že jste: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2D9F42-345B-4ABF-B74E-736A10434A40}" name="Kontingenční tabulka37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50:E154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66"/>
  </colFields>
  <colItems count="4">
    <i>
      <x/>
    </i>
    <i>
      <x v="1"/>
    </i>
    <i>
      <x v="2"/>
    </i>
    <i t="grand">
      <x/>
    </i>
  </colItems>
  <dataFields count="1">
    <dataField name="Počet z Jsem: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45FC96-0D9C-4E19-B5C8-02D93A1F1F90}" name="Kontingenční tabulka33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21:F125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65"/>
  </colFields>
  <colItems count="5">
    <i>
      <x/>
    </i>
    <i>
      <x v="1"/>
    </i>
    <i>
      <x v="2"/>
    </i>
    <i>
      <x v="3"/>
    </i>
    <i t="grand">
      <x/>
    </i>
  </colItems>
  <dataFields count="1">
    <dataField name="Počet z Jsem: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209F61-DF0B-4F17-A885-7B1AC05E0045}" name="Kontingenční tabulka23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6:F30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Col" showAll="0">
      <items count="5"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3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E1B4C0-6CE2-41D7-B51A-F4F5568D3DDF}" name="Kontingenční tabulka40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73:E178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36"/>
  </rowFields>
  <rowItems count="4">
    <i>
      <x/>
    </i>
    <i>
      <x v="1"/>
    </i>
    <i>
      <x v="2"/>
    </i>
    <i t="grand">
      <x/>
    </i>
  </rowItems>
  <colFields count="1">
    <field x="66"/>
  </colFields>
  <colItems count="4">
    <i>
      <x/>
    </i>
    <i>
      <x v="1"/>
    </i>
    <i>
      <x v="2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48C5B7-801F-4F65-8ED2-39371297B192}" name="Kontingenční tabulka57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214:E1225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axis="axisCol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axis="axisRow" showAll="0">
      <items count="10">
        <item x="0"/>
        <item x="6"/>
        <item x="1"/>
        <item x="4"/>
        <item x="5"/>
        <item x="3"/>
        <item x="7"/>
        <item x="2"/>
        <item x="8"/>
        <item t="default"/>
      </items>
    </pivotField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>
      <items count="14">
        <item x="3"/>
        <item x="8"/>
        <item x="12"/>
        <item x="4"/>
        <item x="10"/>
        <item x="9"/>
        <item x="5"/>
        <item x="2"/>
        <item x="0"/>
        <item x="6"/>
        <item x="7"/>
        <item x="11"/>
        <item x="1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5">
        <item x="0"/>
        <item x="3"/>
        <item x="2"/>
        <item x="1"/>
        <item t="default"/>
      </items>
    </pivotField>
    <pivotField showAll="0"/>
  </pivotFields>
  <rowFields count="1">
    <field x="55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36"/>
  </colFields>
  <colItems count="4">
    <i>
      <x/>
    </i>
    <i>
      <x v="1"/>
    </i>
    <i>
      <x v="2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B5F0C8-DCB2-4655-A36F-562ABBF4F841}" name="Kontingenční tabulka56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201:E1212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axis="axisRow" showAll="0">
      <items count="10">
        <item x="0"/>
        <item x="6"/>
        <item x="1"/>
        <item x="4"/>
        <item x="5"/>
        <item x="3"/>
        <item x="7"/>
        <item x="2"/>
        <item x="8"/>
        <item t="default"/>
      </items>
    </pivotField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>
      <items count="14">
        <item x="3"/>
        <item x="8"/>
        <item x="12"/>
        <item x="4"/>
        <item x="10"/>
        <item x="9"/>
        <item x="5"/>
        <item x="2"/>
        <item x="0"/>
        <item x="6"/>
        <item x="7"/>
        <item x="11"/>
        <item x="1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5">
        <item x="0"/>
        <item x="3"/>
        <item x="2"/>
        <item x="1"/>
        <item t="default"/>
      </items>
    </pivotField>
    <pivotField showAll="0"/>
  </pivotFields>
  <rowFields count="1">
    <field x="55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35"/>
  </colFields>
  <colItems count="4">
    <i>
      <x v="1"/>
    </i>
    <i>
      <x v="2"/>
    </i>
    <i>
      <x v="3"/>
    </i>
    <i t="grand">
      <x/>
    </i>
  </colItems>
  <dataFields count="1">
    <dataField name="Počet z Pracuji" fld="3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9EF7A5-1CFC-44FA-A735-04296FC2985B}" name="Kontingenční tabulka55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188:G1199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Col" dataField="1"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axis="axisRow" showAll="0">
      <items count="10">
        <item x="0"/>
        <item x="6"/>
        <item x="1"/>
        <item x="4"/>
        <item x="5"/>
        <item x="3"/>
        <item x="7"/>
        <item x="2"/>
        <item x="8"/>
        <item t="default"/>
      </items>
    </pivotField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>
      <items count="14">
        <item x="3"/>
        <item x="8"/>
        <item x="12"/>
        <item x="4"/>
        <item x="10"/>
        <item x="9"/>
        <item x="5"/>
        <item x="2"/>
        <item x="0"/>
        <item x="6"/>
        <item x="7"/>
        <item x="11"/>
        <item x="1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5">
        <item x="0"/>
        <item x="3"/>
        <item x="2"/>
        <item x="1"/>
        <item t="default"/>
      </items>
    </pivotField>
    <pivotField showAll="0"/>
  </pivotFields>
  <rowFields count="1">
    <field x="55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3"/>
  </colFields>
  <colItems count="6">
    <i>
      <x v="7"/>
    </i>
    <i>
      <x v="9"/>
    </i>
    <i>
      <x v="11"/>
    </i>
    <i>
      <x v="15"/>
    </i>
    <i>
      <x v="18"/>
    </i>
    <i t="grand">
      <x/>
    </i>
  </colItems>
  <dataFields count="1">
    <dataField name="Počet z kdo jste" fld="2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B37FB5-FF50-401D-A439-D1905D442CE1}" name="Kontingenční tabulka54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175:F1186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axis="axisCol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axis="axisRow" showAll="0">
      <items count="10">
        <item x="0"/>
        <item x="6"/>
        <item x="1"/>
        <item x="4"/>
        <item x="5"/>
        <item x="3"/>
        <item x="7"/>
        <item x="2"/>
        <item x="8"/>
        <item t="default"/>
      </items>
    </pivotField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>
      <items count="14">
        <item x="3"/>
        <item x="8"/>
        <item x="12"/>
        <item x="4"/>
        <item x="10"/>
        <item x="9"/>
        <item x="5"/>
        <item x="2"/>
        <item x="0"/>
        <item x="6"/>
        <item x="7"/>
        <item x="11"/>
        <item x="1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5">
        <item x="0"/>
        <item x="3"/>
        <item x="2"/>
        <item x="1"/>
        <item t="default"/>
      </items>
    </pivotField>
    <pivotField showAll="0"/>
  </pivotFields>
  <rowFields count="1">
    <field x="55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Domníváte se, že jste: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489873-8968-4EE9-B428-3C2CD6CA3FD5}" name="Kontingenční tabulka53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162:G1173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axis="axisRow" showAll="0">
      <items count="10">
        <item x="0"/>
        <item x="6"/>
        <item x="1"/>
        <item x="4"/>
        <item x="5"/>
        <item x="3"/>
        <item x="7"/>
        <item x="2"/>
        <item x="8"/>
        <item t="default"/>
      </items>
    </pivotField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>
      <items count="14">
        <item x="3"/>
        <item x="8"/>
        <item x="12"/>
        <item x="4"/>
        <item x="10"/>
        <item x="9"/>
        <item x="5"/>
        <item x="2"/>
        <item x="0"/>
        <item x="6"/>
        <item x="7"/>
        <item x="11"/>
        <item x="1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5">
        <item x="0"/>
        <item x="3"/>
        <item x="2"/>
        <item x="1"/>
        <item t="default"/>
      </items>
    </pivotField>
    <pivotField showAll="0"/>
  </pivotFields>
  <rowFields count="1">
    <field x="55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6"/>
  </colFields>
  <colItems count="6">
    <i>
      <x/>
    </i>
    <i>
      <x v="2"/>
    </i>
    <i>
      <x v="6"/>
    </i>
    <i>
      <x v="8"/>
    </i>
    <i>
      <x v="10"/>
    </i>
    <i t="grand">
      <x/>
    </i>
  </colItems>
  <dataFields count="1">
    <dataField name="Počet z vzdělán v oboru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E829F6-04E4-4DC2-84B6-E3DA6EDB8AA8}" name="Kontingenční tabulka5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149:F1160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axis="axisCol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axis="axisRow" showAll="0">
      <items count="10">
        <item x="0"/>
        <item x="6"/>
        <item x="1"/>
        <item x="4"/>
        <item x="5"/>
        <item x="3"/>
        <item x="7"/>
        <item x="2"/>
        <item x="8"/>
        <item t="default"/>
      </items>
    </pivotField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>
      <items count="14">
        <item x="3"/>
        <item x="8"/>
        <item x="12"/>
        <item x="4"/>
        <item x="10"/>
        <item x="9"/>
        <item x="5"/>
        <item x="2"/>
        <item x="0"/>
        <item x="6"/>
        <item x="7"/>
        <item x="11"/>
        <item x="1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5">
        <item x="0"/>
        <item x="3"/>
        <item x="2"/>
        <item x="1"/>
        <item t="default"/>
      </items>
    </pivotField>
    <pivotField showAll="0"/>
  </pivotFields>
  <rowFields count="1">
    <field x="55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EF01E7-2467-40A6-9FEA-DD3CE074FAD8}" name="Kontingenční tabulka5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136:F1147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axis="axisCol" dataField="1"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axis="axisRow" showAll="0">
      <items count="10">
        <item x="0"/>
        <item x="6"/>
        <item x="1"/>
        <item x="4"/>
        <item x="5"/>
        <item x="3"/>
        <item x="7"/>
        <item x="2"/>
        <item x="8"/>
        <item t="default"/>
      </items>
    </pivotField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>
      <items count="14">
        <item x="3"/>
        <item x="8"/>
        <item x="12"/>
        <item x="4"/>
        <item x="10"/>
        <item x="9"/>
        <item x="5"/>
        <item x="2"/>
        <item x="0"/>
        <item x="6"/>
        <item x="7"/>
        <item x="11"/>
        <item x="1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5">
        <item x="0"/>
        <item x="3"/>
        <item x="2"/>
        <item x="1"/>
        <item t="default"/>
      </items>
    </pivotField>
    <pivotField showAll="0"/>
  </pivotFields>
  <rowFields count="1">
    <field x="55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Počet z Kolik je Vám let?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B246BD-1D03-4C7D-BC5B-A7459161E91E}" name="Kontingenční tabulka50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123:D1134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axis="axisCol" dataField="1"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axis="axisRow" showAll="0">
      <items count="10">
        <item x="0"/>
        <item x="6"/>
        <item x="1"/>
        <item x="4"/>
        <item x="5"/>
        <item x="3"/>
        <item x="7"/>
        <item x="2"/>
        <item x="8"/>
        <item t="default"/>
      </items>
    </pivotField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>
      <items count="14">
        <item x="3"/>
        <item x="8"/>
        <item x="12"/>
        <item x="4"/>
        <item x="10"/>
        <item x="9"/>
        <item x="5"/>
        <item x="2"/>
        <item x="0"/>
        <item x="6"/>
        <item x="7"/>
        <item x="11"/>
        <item x="1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5">
        <item x="0"/>
        <item x="3"/>
        <item x="2"/>
        <item x="1"/>
        <item t="default"/>
      </items>
    </pivotField>
    <pivotField showAll="0"/>
  </pivotFields>
  <rowFields count="1">
    <field x="55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Počet z Jsem: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C8363E-4928-4D5B-A7A8-C789FAC2BFD4}" name="Kontingenční tabulka38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106:E1121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axis="axisCol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axis="axisRow" showAll="0">
      <items count="14">
        <item x="3"/>
        <item x="8"/>
        <item x="12"/>
        <item x="4"/>
        <item x="10"/>
        <item x="9"/>
        <item x="5"/>
        <item x="2"/>
        <item x="0"/>
        <item x="6"/>
        <item x="7"/>
        <item x="11"/>
        <item x="1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5">
        <item x="0"/>
        <item x="3"/>
        <item x="2"/>
        <item x="1"/>
        <item t="default"/>
      </items>
    </pivotField>
    <pivotField showAll="0"/>
  </pivotFields>
  <rowFields count="1">
    <field x="6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36"/>
  </colFields>
  <colItems count="4">
    <i>
      <x/>
    </i>
    <i>
      <x v="1"/>
    </i>
    <i>
      <x v="2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6AF9EC-BED6-4C07-AC4A-DEC5F91647A7}" name="Kontingenční tabulka10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43:F350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dataField="1"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</pivotFields>
  <rowFields count="1">
    <field x="23"/>
  </rowFields>
  <rowItems count="6">
    <i>
      <x v="7"/>
    </i>
    <i>
      <x v="9"/>
    </i>
    <i>
      <x v="11"/>
    </i>
    <i>
      <x v="15"/>
    </i>
    <i>
      <x v="18"/>
    </i>
    <i t="grand">
      <x/>
    </i>
  </rowItems>
  <colFields count="1">
    <field x="65"/>
  </colFields>
  <colItems count="5">
    <i>
      <x/>
    </i>
    <i>
      <x v="1"/>
    </i>
    <i>
      <x v="2"/>
    </i>
    <i>
      <x v="3"/>
    </i>
    <i t="grand">
      <x/>
    </i>
  </colItems>
  <dataFields count="1">
    <dataField name="Počet z kdo jste" fld="2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3EB740-70F2-4B7A-9106-4673AD46A2E0}" name="Kontingenční tabulka15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2:G38" firstHeaderRow="1" firstDataRow="2" firstDataCol="1"/>
  <pivotFields count="61"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3"/>
        <item x="0"/>
        <item x="2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3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Počet z Kolik je Vám let?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93C8F1-4953-45DA-B15B-F81F7708CC71}" name="Kontingenční tabulka104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57:G262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6"/>
  </rowFields>
  <rowItems count="4">
    <i>
      <x/>
    </i>
    <i>
      <x v="1"/>
    </i>
    <i>
      <x v="2"/>
    </i>
    <i t="grand">
      <x/>
    </i>
  </rowItems>
  <colFields count="1">
    <field x="4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A90913-E89F-4707-B75F-2C0C261FDE99}" name="Kontingenční tabulka8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12:F118" firstHeaderRow="1" firstDataRow="2" firstDataCol="1"/>
  <pivotFields count="69"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2"/>
        <item x="3"/>
        <item x="0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41"/>
  </colFields>
  <colItems count="5">
    <i>
      <x/>
    </i>
    <i>
      <x v="1"/>
    </i>
    <i>
      <x v="2"/>
    </i>
    <i>
      <x v="3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1D870E-BA00-4798-8399-FC0E776147A7}" name="Kontingenční tabulka73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84:F88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Col" showAll="0">
      <items count="5"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3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0891F5-4BF6-4BF7-A829-8B3226D26631}" name="Kontingenční tabulka66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703:G708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Col" dataField="1"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50"/>
  </rowFields>
  <rowItems count="4">
    <i>
      <x/>
    </i>
    <i>
      <x v="1"/>
    </i>
    <i>
      <x v="2"/>
    </i>
    <i t="grand">
      <x/>
    </i>
  </rowItems>
  <colFields count="1">
    <field x="23"/>
  </colFields>
  <colItems count="6">
    <i>
      <x v="7"/>
    </i>
    <i>
      <x v="9"/>
    </i>
    <i>
      <x v="11"/>
    </i>
    <i>
      <x v="15"/>
    </i>
    <i>
      <x v="18"/>
    </i>
    <i t="grand">
      <x/>
    </i>
  </colItems>
  <dataFields count="1">
    <dataField name="Počet z kdo jste" fld="2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3B9FE1-073B-49E1-ABE0-966C3621FB82}" name="Kontingenční tabulka35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062:G1077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Col" dataField="1"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axis="axisRow" showAll="0">
      <items count="14">
        <item x="3"/>
        <item x="8"/>
        <item x="12"/>
        <item x="4"/>
        <item x="10"/>
        <item x="9"/>
        <item x="5"/>
        <item x="2"/>
        <item x="0"/>
        <item x="6"/>
        <item x="7"/>
        <item x="11"/>
        <item x="1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5">
        <item x="0"/>
        <item x="3"/>
        <item x="2"/>
        <item x="1"/>
        <item t="default"/>
      </items>
    </pivotField>
    <pivotField showAll="0"/>
  </pivotFields>
  <rowFields count="1">
    <field x="6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23"/>
  </colFields>
  <colItems count="6">
    <i>
      <x v="7"/>
    </i>
    <i>
      <x v="9"/>
    </i>
    <i>
      <x v="11"/>
    </i>
    <i>
      <x v="15"/>
    </i>
    <i>
      <x v="18"/>
    </i>
    <i t="grand">
      <x/>
    </i>
  </colItems>
  <dataFields count="1">
    <dataField name="Počet z kdo jste" fld="2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C73B91-DDBB-4242-A1B4-169ECE99FADE}" name="Kontingenční tabulka6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4:F29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m="1" x="3"/>
        <item n="Na žádné pozici" x="2"/>
        <item m="1" x="4"/>
        <item x="0"/>
        <item x="1"/>
        <item t="default"/>
      </items>
    </pivotField>
    <pivotField showAll="0"/>
    <pivotField axis="axisCol" showAll="0">
      <items count="5"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5"/>
  </rowFields>
  <rowItems count="4">
    <i>
      <x v="1"/>
    </i>
    <i>
      <x v="3"/>
    </i>
    <i>
      <x v="4"/>
    </i>
    <i t="grand">
      <x/>
    </i>
  </rowItems>
  <colFields count="1">
    <field x="3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Pracuji" fld="3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3F54FA-6809-4202-B637-99DABF2720B5}" name="Kontingenční tabulka13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401:F408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16"/>
  </rowFields>
  <rowItems count="6">
    <i>
      <x/>
    </i>
    <i>
      <x v="2"/>
    </i>
    <i>
      <x v="6"/>
    </i>
    <i>
      <x v="8"/>
    </i>
    <i>
      <x v="10"/>
    </i>
    <i t="grand">
      <x/>
    </i>
  </rowItems>
  <colFields count="1">
    <field x="42"/>
  </colFields>
  <colItems count="5">
    <i>
      <x/>
    </i>
    <i>
      <x v="1"/>
    </i>
    <i>
      <x v="2"/>
    </i>
    <i>
      <x v="3"/>
    </i>
    <i t="grand">
      <x/>
    </i>
  </colItems>
  <dataFields count="1">
    <dataField name="Počet z vzdělán v oboru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499AE7-3401-4225-9B94-2688CC2EA237}" name="Kontingenční tabulka34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045:F1060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axis="axisCol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axis="axisRow" showAll="0">
      <items count="14">
        <item x="3"/>
        <item x="8"/>
        <item x="12"/>
        <item x="4"/>
        <item x="10"/>
        <item x="9"/>
        <item x="5"/>
        <item x="2"/>
        <item x="0"/>
        <item x="6"/>
        <item x="7"/>
        <item x="11"/>
        <item x="1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5">
        <item x="0"/>
        <item x="3"/>
        <item x="2"/>
        <item x="1"/>
        <item t="default"/>
      </items>
    </pivotField>
    <pivotField showAll="0"/>
  </pivotFields>
  <rowFields count="1">
    <field x="6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Domníváte se, že jste: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DDE824-6399-46F1-BD71-4FD1A824AB21}" name="Kontingenční tabulka95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83:F188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6"/>
  </rowFields>
  <rowItems count="4">
    <i>
      <x/>
    </i>
    <i>
      <x v="1"/>
    </i>
    <i>
      <x v="2"/>
    </i>
    <i t="grand">
      <x/>
    </i>
  </rowItems>
  <colFields count="1">
    <field x="42"/>
  </colFields>
  <colItems count="5">
    <i>
      <x/>
    </i>
    <i>
      <x v="1"/>
    </i>
    <i>
      <x v="2"/>
    </i>
    <i>
      <x v="3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E74A9C-A7C2-4C5C-9054-52D6387C18FF}" name="Kontingenční tabulka75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69:F75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5">
    <i>
      <x/>
    </i>
    <i>
      <x v="1"/>
    </i>
    <i>
      <x v="2"/>
    </i>
    <i>
      <x v="3"/>
    </i>
    <i t="grand">
      <x/>
    </i>
  </rowItems>
  <colFields count="1">
    <field x="3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Domníváte se, že jste: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9B6294-5AFE-4542-BEAD-A4890A6D9DCD}" name="Kontingenční tabulka25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65:F71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5">
    <i>
      <x/>
    </i>
    <i>
      <x v="1"/>
    </i>
    <i>
      <x v="2"/>
    </i>
    <i>
      <x v="3"/>
    </i>
    <i t="grand">
      <x/>
    </i>
  </rowItems>
  <colFields count="1">
    <field x="42"/>
  </colFields>
  <colItems count="5">
    <i>
      <x/>
    </i>
    <i>
      <x v="1"/>
    </i>
    <i>
      <x v="2"/>
    </i>
    <i>
      <x v="3"/>
    </i>
    <i t="grand">
      <x/>
    </i>
  </colItems>
  <dataFields count="1">
    <dataField name="Počet z Domníváte se, že jste: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88848A-109A-49FE-BA61-9B6A417D516F}" name="Kontingenční tabulka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80:F385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axis="axisCol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66"/>
  </rowFields>
  <rowItems count="4">
    <i>
      <x/>
    </i>
    <i>
      <x v="1"/>
    </i>
    <i>
      <x v="2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39E715-408B-4530-ADEB-C89E1B8219AE}" name="Kontingenční tabulka10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29:F234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6"/>
  </rowFields>
  <rowItems count="4">
    <i>
      <x/>
    </i>
    <i>
      <x v="1"/>
    </i>
    <i>
      <x v="2"/>
    </i>
    <i t="grand">
      <x/>
    </i>
  </rowItems>
  <colFields count="1">
    <field x="42"/>
  </colFields>
  <colItems count="5">
    <i>
      <x/>
    </i>
    <i>
      <x v="1"/>
    </i>
    <i>
      <x v="2"/>
    </i>
    <i>
      <x v="3"/>
    </i>
    <i t="grand">
      <x/>
    </i>
  </colItems>
  <dataFields count="1">
    <dataField name="Počet z Pracuji" fld="3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471067-EB01-4E8F-A6B2-8C65AD696695}" name="Kontingenční tabulka100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13:F220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3"/>
  </rowFields>
  <rowItems count="6">
    <i>
      <x v="7"/>
    </i>
    <i>
      <x v="9"/>
    </i>
    <i>
      <x v="11"/>
    </i>
    <i>
      <x v="15"/>
    </i>
    <i>
      <x v="18"/>
    </i>
    <i t="grand">
      <x/>
    </i>
  </rowItems>
  <colFields count="1">
    <field x="42"/>
  </colFields>
  <colItems count="5">
    <i>
      <x/>
    </i>
    <i>
      <x v="1"/>
    </i>
    <i>
      <x v="2"/>
    </i>
    <i>
      <x v="3"/>
    </i>
    <i t="grand">
      <x/>
    </i>
  </colItems>
  <dataFields count="1">
    <dataField name="Počet z kdo jste" fld="2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546C7E-E0F8-4925-94E5-7DB38E9BA8A9}" name="Kontingenční tabulka9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04:F211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6">
    <i>
      <x/>
    </i>
    <i>
      <x v="2"/>
    </i>
    <i>
      <x v="6"/>
    </i>
    <i>
      <x v="8"/>
    </i>
    <i>
      <x v="10"/>
    </i>
    <i t="grand">
      <x/>
    </i>
  </rowItems>
  <colFields count="1">
    <field x="42"/>
  </colFields>
  <colItems count="5">
    <i>
      <x/>
    </i>
    <i>
      <x v="1"/>
    </i>
    <i>
      <x v="2"/>
    </i>
    <i>
      <x v="3"/>
    </i>
    <i t="grand">
      <x/>
    </i>
  </colItems>
  <dataFields count="1">
    <dataField name="Počet z vzdělán v oboru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4E8917-F649-4364-AF74-756FDF6C52AF}" name="Kontingenční tabulka1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52:F357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</pivotFields>
  <rowFields count="1">
    <field x="35"/>
  </rowFields>
  <rowItems count="4">
    <i>
      <x v="1"/>
    </i>
    <i>
      <x v="2"/>
    </i>
    <i>
      <x v="3"/>
    </i>
    <i t="grand">
      <x/>
    </i>
  </rowItems>
  <colFields count="1">
    <field x="65"/>
  </colFields>
  <colItems count="5">
    <i>
      <x/>
    </i>
    <i>
      <x v="1"/>
    </i>
    <i>
      <x v="2"/>
    </i>
    <i>
      <x v="3"/>
    </i>
    <i t="grand">
      <x/>
    </i>
  </colItems>
  <dataFields count="1">
    <dataField name="Počet z Pracuji" fld="3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F44AD8-8170-4E69-986D-1B9758D5883A}" name="Kontingenční tabulka7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98:F102" firstHeaderRow="1" firstDataRow="2" firstDataCol="1"/>
  <pivotFields count="69"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2"/>
        <item x="3"/>
        <item x="0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41"/>
  </colFields>
  <colItems count="5">
    <i>
      <x/>
    </i>
    <i>
      <x v="1"/>
    </i>
    <i>
      <x v="2"/>
    </i>
    <i>
      <x v="3"/>
    </i>
    <i t="grand">
      <x/>
    </i>
  </colItems>
  <dataFields count="1">
    <dataField name="Počet z Jsem: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A83C0A-CA37-4509-A7E4-EAAC92A915ED}" name="Kontingenční tabulka14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887:F893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axis="axisCol" dataField="1"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axis="axisRow" showAll="0">
      <items count="5">
        <item x="0"/>
        <item x="3"/>
        <item x="2"/>
        <item x="1"/>
        <item t="default"/>
      </items>
    </pivotField>
    <pivotField showAll="0"/>
  </pivotFields>
  <rowFields count="1">
    <field x="67"/>
  </rowFields>
  <rowItems count="5">
    <i>
      <x/>
    </i>
    <i>
      <x v="1"/>
    </i>
    <i>
      <x v="2"/>
    </i>
    <i>
      <x v="3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Počet z Kolik je Vám let?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696D73-242A-40B6-B07E-566E0120AFE9}" name="Kontingenční tabulka126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837:F842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axis="axisCol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66"/>
  </rowFields>
  <rowItems count="4">
    <i>
      <x/>
    </i>
    <i>
      <x v="1"/>
    </i>
    <i>
      <x v="2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9DAF78-1BD8-49B3-BD05-964BF7AED815}" name="Kontingenční tabulka18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419:F424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35"/>
  </rowFields>
  <rowItems count="4">
    <i>
      <x v="1"/>
    </i>
    <i>
      <x v="2"/>
    </i>
    <i>
      <x v="3"/>
    </i>
    <i t="grand">
      <x/>
    </i>
  </rowItems>
  <colFields count="1">
    <field x="42"/>
  </colFields>
  <colItems count="5">
    <i>
      <x/>
    </i>
    <i>
      <x v="1"/>
    </i>
    <i>
      <x v="2"/>
    </i>
    <i>
      <x v="3"/>
    </i>
    <i t="grand">
      <x/>
    </i>
  </colItems>
  <dataFields count="1">
    <dataField name="Počet z Pracuji" fld="3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B078BD-10E3-40DF-BB7E-0976A74A3E34}" name="Kontingenční tabulka96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75:F181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5">
    <i>
      <x/>
    </i>
    <i>
      <x v="1"/>
    </i>
    <i>
      <x v="2"/>
    </i>
    <i>
      <x v="3"/>
    </i>
    <i t="grand">
      <x/>
    </i>
  </rowItems>
  <colFields count="1">
    <field x="42"/>
  </colFields>
  <colItems count="5">
    <i>
      <x/>
    </i>
    <i>
      <x v="1"/>
    </i>
    <i>
      <x v="2"/>
    </i>
    <i>
      <x v="3"/>
    </i>
    <i t="grand">
      <x/>
    </i>
  </colItems>
  <dataFields count="1">
    <dataField name="Počet z Domníváte se, že jste: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35BDDB-FBEA-43AF-A0BB-56CC3899CA94}" name="Kontingenční tabulka34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27:F133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axis="axisRow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65"/>
  </colFields>
  <colItems count="5">
    <i>
      <x/>
    </i>
    <i>
      <x v="1"/>
    </i>
    <i>
      <x v="2"/>
    </i>
    <i>
      <x v="3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E78BA3-1B85-4442-9B97-82C9498ABD3C}" name="Kontingenční tabulka8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735:F744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axis="axisCol" dataField="1"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5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Počet z Kolik je Vám let?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D98133-6A3B-4E55-A039-5250811D6531}" name="Kontingenční tabulka98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96:F202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axis="axisRow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42"/>
  </colFields>
  <colItems count="5">
    <i>
      <x/>
    </i>
    <i>
      <x v="1"/>
    </i>
    <i>
      <x v="2"/>
    </i>
    <i>
      <x v="3"/>
    </i>
    <i t="grand">
      <x/>
    </i>
  </colItems>
  <dataFields count="1">
    <dataField name="Počet z Kolik je Vám let?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B03703-F718-4D32-B217-50BC83A6B6F0}" name="Kontingenční tabulka110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89:G294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m="1" x="3"/>
        <item x="2"/>
        <item x="0"/>
        <item x="1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5"/>
  </rowFields>
  <rowItems count="4">
    <i>
      <x v="1"/>
    </i>
    <i>
      <x v="2"/>
    </i>
    <i>
      <x v="3"/>
    </i>
    <i t="grand">
      <x/>
    </i>
  </rowItems>
  <colFields count="1">
    <field x="4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Počet z Pracuji" fld="3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C393BA-C6DF-427B-B7BA-A8867A1CDD97}" name="Kontingenční tabulka106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43:G247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4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Počet z Jsem: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028390-B1A1-472D-9693-588315BDC777}" name="Kontingenční tabulka13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872:E877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axis="axisCol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66"/>
  </rowFields>
  <rowItems count="4">
    <i>
      <x/>
    </i>
    <i>
      <x v="1"/>
    </i>
    <i>
      <x v="2"/>
    </i>
    <i t="grand">
      <x/>
    </i>
  </rowItems>
  <colFields count="1">
    <field x="36"/>
  </colFields>
  <colItems count="4">
    <i>
      <x/>
    </i>
    <i>
      <x v="1"/>
    </i>
    <i>
      <x v="2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0E62A8-1866-4EC2-9867-FCE0342F2112}" name="Kontingenční tabulka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93:F399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axis="axisRow" dataField="1"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42"/>
  </colFields>
  <colItems count="5">
    <i>
      <x/>
    </i>
    <i>
      <x v="1"/>
    </i>
    <i>
      <x v="2"/>
    </i>
    <i>
      <x v="3"/>
    </i>
    <i t="grand">
      <x/>
    </i>
  </colItems>
  <dataFields count="1">
    <dataField name="Počet z Kolik je Vám let?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516AE9-0D50-4A53-AB61-DB20A81C2889}" name="Kontingenční tabulka24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440:D447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axis="axisCol" dataField="1"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1"/>
        <item x="3"/>
        <item x="0"/>
        <item t="default"/>
      </items>
    </pivotField>
    <pivotField axis="axisRow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4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Počet z Jsem: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DEB694-C652-4EAC-9B22-ECC9A7D1F75D}" name="Kontingenční tabulka68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717:E722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axis="axisCol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50"/>
  </rowFields>
  <rowItems count="4">
    <i>
      <x/>
    </i>
    <i>
      <x v="1"/>
    </i>
    <i>
      <x v="2"/>
    </i>
    <i t="grand">
      <x/>
    </i>
  </rowItems>
  <colFields count="1">
    <field x="36"/>
  </colFields>
  <colItems count="4">
    <i>
      <x/>
    </i>
    <i>
      <x v="1"/>
    </i>
    <i>
      <x v="2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C14E8A-B3A5-48C4-84DF-D8F1ACE0B9B3}" name="Kontingenční tabulka27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028:F1043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axis="axisCol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axis="axisRow" showAll="0">
      <items count="14">
        <item x="3"/>
        <item x="8"/>
        <item x="12"/>
        <item x="4"/>
        <item x="10"/>
        <item x="9"/>
        <item x="5"/>
        <item x="2"/>
        <item x="0"/>
        <item x="6"/>
        <item x="7"/>
        <item x="11"/>
        <item x="1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5">
        <item x="0"/>
        <item x="3"/>
        <item x="2"/>
        <item x="1"/>
        <item t="default"/>
      </items>
    </pivotField>
    <pivotField showAll="0"/>
  </pivotFields>
  <rowFields count="1">
    <field x="6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Domníváte se, že jste: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30EA6D-45D0-473B-823B-5EE78AD2A573}" name="Kontingenční tabulka84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29:F135" firstHeaderRow="1" firstDataRow="2" firstDataCol="1"/>
  <pivotFields count="6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2"/>
        <item x="3"/>
        <item x="0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5">
    <i>
      <x/>
    </i>
    <i>
      <x v="1"/>
    </i>
    <i>
      <x v="2"/>
    </i>
    <i>
      <x v="3"/>
    </i>
    <i t="grand">
      <x/>
    </i>
  </rowItems>
  <colFields count="1">
    <field x="41"/>
  </colFields>
  <colItems count="5">
    <i>
      <x/>
    </i>
    <i>
      <x v="1"/>
    </i>
    <i>
      <x v="2"/>
    </i>
    <i>
      <x v="3"/>
    </i>
    <i t="grand">
      <x/>
    </i>
  </colItems>
  <dataFields count="1">
    <dataField name="Počet z Domníváte se, že jste: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675AB0-A21A-4DA0-839D-2BF417CE4DF9}" name="Kontingenční tabulka4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80:F184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0"/>
        <item x="3"/>
        <item x="2"/>
        <item x="1"/>
        <item t="default"/>
      </items>
    </pivotField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6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Jsem: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32B3E3-4717-44A9-B82D-3CB3142CE0AF}" name="Kontingenční tabulka47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613:G629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Col" dataField="1"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49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23"/>
  </colFields>
  <colItems count="6">
    <i>
      <x v="7"/>
    </i>
    <i>
      <x v="9"/>
    </i>
    <i>
      <x v="11"/>
    </i>
    <i>
      <x v="15"/>
    </i>
    <i>
      <x v="18"/>
    </i>
    <i t="grand">
      <x/>
    </i>
  </colItems>
  <dataFields count="1">
    <dataField name="Počet z kdo jste" fld="2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84CFC1-1ED4-4C26-9C4C-522220D894D0}" name="Kontingenční tabulka85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37:F144" firstHeaderRow="1" firstDataRow="2" firstDataCol="1"/>
  <pivotFields count="6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2"/>
        <item x="3"/>
        <item x="0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3"/>
  </rowFields>
  <rowItems count="6">
    <i>
      <x v="7"/>
    </i>
    <i>
      <x v="9"/>
    </i>
    <i>
      <x v="11"/>
    </i>
    <i>
      <x v="15"/>
    </i>
    <i>
      <x v="18"/>
    </i>
    <i t="grand">
      <x/>
    </i>
  </rowItems>
  <colFields count="1">
    <field x="41"/>
  </colFields>
  <colItems count="5">
    <i>
      <x/>
    </i>
    <i>
      <x v="1"/>
    </i>
    <i>
      <x v="2"/>
    </i>
    <i>
      <x v="3"/>
    </i>
    <i t="grand">
      <x/>
    </i>
  </colItems>
  <dataFields count="1">
    <dataField name="Počet z kdo jste" fld="2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6EA29D-F48D-465D-B9AE-2BC7F33AED83}" name="Kontingenční tabulka108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72:G278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5">
    <i>
      <x/>
    </i>
    <i>
      <x v="1"/>
    </i>
    <i>
      <x v="2"/>
    </i>
    <i>
      <x v="3"/>
    </i>
    <i t="grand">
      <x/>
    </i>
  </rowItems>
  <colFields count="1">
    <field x="4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Počet z Domníváte se, že jste: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F0C599-E9A3-4958-960E-36D2C2A94D69}" name="Kontingenční tabulka25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449:F456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axis="axisCol" dataField="1"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1"/>
        <item x="3"/>
        <item x="0"/>
        <item t="default"/>
      </items>
    </pivotField>
    <pivotField axis="axisRow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4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Počet z Kolik je Vám let?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F13F3D-09BC-4F15-A5FE-F81AC78B34F3}" name="Kontingenční tabulka9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757:G766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5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6"/>
  </colFields>
  <colItems count="6">
    <i>
      <x/>
    </i>
    <i>
      <x v="2"/>
    </i>
    <i>
      <x v="6"/>
    </i>
    <i>
      <x v="8"/>
    </i>
    <i>
      <x v="10"/>
    </i>
    <i t="grand">
      <x/>
    </i>
  </colItems>
  <dataFields count="1">
    <dataField name="Počet z vzdělán v oboru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37E821-7AC9-4E38-A97B-79EA50935976}" name="Kontingenční tabulka114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801:E810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axis="axisCol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5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36"/>
  </colFields>
  <colItems count="4">
    <i>
      <x/>
    </i>
    <i>
      <x v="1"/>
    </i>
    <i>
      <x v="2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2C2876-A8FD-458D-B500-63D2DC4E9860}" name="Kontingenční tabulka103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36:G241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6"/>
  </rowFields>
  <rowItems count="4">
    <i>
      <x/>
    </i>
    <i>
      <x v="1"/>
    </i>
    <i>
      <x v="2"/>
    </i>
    <i t="grand">
      <x/>
    </i>
  </rowItems>
  <colFields count="1">
    <field x="4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962C89-A8F1-4AB8-B56F-5A2859EAA542}" name="Kontingenční tabulka145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911:F917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axis="axisCol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axis="axisRow" showAll="0">
      <items count="5">
        <item x="0"/>
        <item x="3"/>
        <item x="2"/>
        <item x="1"/>
        <item t="default"/>
      </items>
    </pivotField>
    <pivotField showAll="0"/>
  </pivotFields>
  <rowFields count="1">
    <field x="67"/>
  </rowFields>
  <rowItems count="5">
    <i>
      <x/>
    </i>
    <i>
      <x v="1"/>
    </i>
    <i>
      <x v="2"/>
    </i>
    <i>
      <x v="3"/>
    </i>
    <i t="grand">
      <x/>
    </i>
  </rowItems>
  <colFields count="1">
    <field x="1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Domníváte se, že jste: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0E55C2-44C4-4A20-989F-EA101E8F32D4}" name="Kontingenční tabulka4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649:E665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axis="axisCol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49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36"/>
  </colFields>
  <colItems count="4">
    <i>
      <x/>
    </i>
    <i>
      <x v="1"/>
    </i>
    <i>
      <x v="2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CA40DA-1C1E-47BF-A11F-E3C857065B46}" name="Kontingenční tabulka37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098:G1104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Col" dataField="1"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axis="axisRow"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>
      <items count="14">
        <item x="3"/>
        <item x="8"/>
        <item x="12"/>
        <item x="4"/>
        <item x="10"/>
        <item x="9"/>
        <item x="5"/>
        <item x="2"/>
        <item x="0"/>
        <item x="6"/>
        <item x="7"/>
        <item x="11"/>
        <item x="1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5">
        <item x="0"/>
        <item x="3"/>
        <item x="2"/>
        <item x="1"/>
        <item t="default"/>
      </items>
    </pivotField>
    <pivotField showAll="0"/>
  </pivotFields>
  <rowFields count="1">
    <field x="41"/>
  </rowFields>
  <rowItems count="5">
    <i>
      <x/>
    </i>
    <i>
      <x v="1"/>
    </i>
    <i>
      <x v="2"/>
    </i>
    <i>
      <x v="3"/>
    </i>
    <i t="grand">
      <x/>
    </i>
  </rowItems>
  <colFields count="1">
    <field x="23"/>
  </colFields>
  <colItems count="6">
    <i>
      <x v="7"/>
    </i>
    <i>
      <x v="9"/>
    </i>
    <i>
      <x v="11"/>
    </i>
    <i>
      <x v="15"/>
    </i>
    <i>
      <x v="18"/>
    </i>
    <i t="grand">
      <x/>
    </i>
  </colItems>
  <dataFields count="1">
    <dataField name="Počet z kdo jste" fld="2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6F75DD-C19F-467C-8C91-37AB45BF219A}" name="Kontingenční tabulka2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9:F24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2"/>
        <item x="0"/>
        <item t="default"/>
      </items>
    </pivotField>
    <pivotField axis="axisCol" showAll="0">
      <items count="5"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6"/>
  </rowFields>
  <rowItems count="4">
    <i>
      <x/>
    </i>
    <i>
      <x v="1"/>
    </i>
    <i>
      <x v="2"/>
    </i>
    <i t="grand">
      <x/>
    </i>
  </rowItems>
  <colFields count="1">
    <field x="3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EC12C3-6271-44F1-B210-9E3949E53EC4}" name="Kontingenční tabulka105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49:G255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axis="axisRow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4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817B85-A28A-4DBD-AEEB-C9CE0273DB28}" name="Kontingenční tabulka93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60:F165" firstHeaderRow="1" firstDataRow="2" firstDataCol="1"/>
  <pivotFields count="6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axis="axisCol" showAll="0">
      <items count="6">
        <item x="1"/>
        <item x="2"/>
        <item x="3"/>
        <item x="0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6"/>
  </rowFields>
  <rowItems count="4">
    <i>
      <x/>
    </i>
    <i>
      <x v="1"/>
    </i>
    <i>
      <x v="2"/>
    </i>
    <i t="grand">
      <x/>
    </i>
  </rowItems>
  <colFields count="1">
    <field x="41"/>
  </colFields>
  <colItems count="5">
    <i>
      <x/>
    </i>
    <i>
      <x v="1"/>
    </i>
    <i>
      <x v="2"/>
    </i>
    <i>
      <x v="3"/>
    </i>
    <i t="grand">
      <x/>
    </i>
  </colItems>
  <dataFields count="1">
    <dataField name="Počet z Zajímáte se o statistiku:" fld="3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F9A156-2BA0-436C-BCF1-6F0D5147B567}" name="Kontingenční tabulka10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22:F227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m="1" x="3"/>
        <item x="2"/>
        <item x="0"/>
        <item x="1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5"/>
  </rowFields>
  <rowItems count="4">
    <i>
      <x v="1"/>
    </i>
    <i>
      <x v="2"/>
    </i>
    <i>
      <x v="3"/>
    </i>
    <i t="grand">
      <x/>
    </i>
  </rowItems>
  <colFields count="1">
    <field x="42"/>
  </colFields>
  <colItems count="5">
    <i>
      <x/>
    </i>
    <i>
      <x v="1"/>
    </i>
    <i>
      <x v="2"/>
    </i>
    <i>
      <x v="3"/>
    </i>
    <i t="grand">
      <x/>
    </i>
  </colItems>
  <dataFields count="1">
    <dataField name="Počet z Pracuji" fld="3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1DC358-E4E8-454B-9382-D4817A7F61CE}" name="Kontingenční tabulka14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879:D885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axis="axisCol" dataField="1"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axis="axisRow" showAll="0">
      <items count="5">
        <item x="0"/>
        <item x="3"/>
        <item x="2"/>
        <item x="1"/>
        <item t="default"/>
      </items>
    </pivotField>
    <pivotField showAll="0"/>
  </pivotFields>
  <rowFields count="1">
    <field x="67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Počet z Jsem: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8090D3-E6FD-4208-8A30-34D6BF24E92E}" name="Kontingenční tabulka15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960:F975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axis="axisCol" dataField="1"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axis="axisRow" showAll="0">
      <items count="14">
        <item x="3"/>
        <item x="8"/>
        <item x="12"/>
        <item x="4"/>
        <item x="10"/>
        <item x="9"/>
        <item x="5"/>
        <item x="2"/>
        <item x="0"/>
        <item x="6"/>
        <item x="7"/>
        <item x="11"/>
        <item x="1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5">
        <item x="0"/>
        <item x="3"/>
        <item x="2"/>
        <item x="1"/>
        <item t="default"/>
      </items>
    </pivotField>
    <pivotField showAll="0"/>
  </pivotFields>
  <rowFields count="1">
    <field x="6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Počet z Kolik je Vám let?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4DF790-C239-4B8E-AB9F-712FDF964B7F}" name="Kontingenční tabulka17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66:F371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axis="axisCol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66"/>
  </rowFields>
  <rowItems count="4">
    <i>
      <x/>
    </i>
    <i>
      <x v="1"/>
    </i>
    <i>
      <x v="2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Počet z Kolik je Vám let?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F8DA49-6B9D-46C4-AD47-70F2933B1951}" name="Kontingenční tabulka72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90:G96" firstHeaderRow="1" firstDataRow="2" firstDataCol="1"/>
  <pivotFields count="61"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3"/>
        <item x="0"/>
        <item x="2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3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Počet z Kolik je Vám let?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6A64A9-962A-4515-8987-C2F72F3E0DED}" name="Kontingenční tabulka146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919:G925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Col" dataField="1"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axis="axisRow" showAll="0">
      <items count="5">
        <item x="0"/>
        <item x="3"/>
        <item x="2"/>
        <item x="1"/>
        <item t="default"/>
      </items>
    </pivotField>
    <pivotField showAll="0"/>
  </pivotFields>
  <rowFields count="1">
    <field x="67"/>
  </rowFields>
  <rowItems count="5">
    <i>
      <x/>
    </i>
    <i>
      <x v="1"/>
    </i>
    <i>
      <x v="2"/>
    </i>
    <i>
      <x v="3"/>
    </i>
    <i t="grand">
      <x/>
    </i>
  </rowItems>
  <colFields count="1">
    <field x="23"/>
  </colFields>
  <colItems count="6">
    <i>
      <x v="7"/>
    </i>
    <i>
      <x v="9"/>
    </i>
    <i>
      <x v="11"/>
    </i>
    <i>
      <x v="15"/>
    </i>
    <i>
      <x v="18"/>
    </i>
    <i t="grand">
      <x/>
    </i>
  </colItems>
  <dataFields count="1">
    <dataField name="Počet z kdo jste" fld="2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DAA0F8-C4B5-456D-A06E-BDCC8B0D6B4B}" name="Kontingenční tabulka36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079:E1094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axis="axisRow" showAll="0">
      <items count="14">
        <item x="3"/>
        <item x="8"/>
        <item x="12"/>
        <item x="4"/>
        <item x="10"/>
        <item x="9"/>
        <item x="5"/>
        <item x="2"/>
        <item x="0"/>
        <item x="6"/>
        <item x="7"/>
        <item x="11"/>
        <item x="1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5">
        <item x="0"/>
        <item x="3"/>
        <item x="2"/>
        <item x="1"/>
        <item t="default"/>
      </items>
    </pivotField>
    <pivotField showAll="0"/>
  </pivotFields>
  <rowFields count="1">
    <field x="6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35"/>
  </colFields>
  <colItems count="4">
    <i>
      <x v="1"/>
    </i>
    <i>
      <x v="2"/>
    </i>
    <i>
      <x v="3"/>
    </i>
    <i t="grand">
      <x/>
    </i>
  </colItems>
  <dataFields count="1">
    <dataField name="Počet z Pracuji" fld="3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EBBF672-45C1-49A2-9D3E-7C79DBC9F643}" name="Kontingenční tabulka11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779:G788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Col" dataField="1"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5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3"/>
  </colFields>
  <colItems count="6">
    <i>
      <x v="7"/>
    </i>
    <i>
      <x v="9"/>
    </i>
    <i>
      <x v="11"/>
    </i>
    <i>
      <x v="15"/>
    </i>
    <i>
      <x v="18"/>
    </i>
    <i t="grand">
      <x/>
    </i>
  </colItems>
  <dataFields count="1">
    <dataField name="Počet z kdo jste" fld="2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A89DEC-F732-4F96-90BB-950262F5862A}" name="Kontingenční tabulka35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35:F141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</pivotFields>
  <rowFields count="1">
    <field x="17"/>
  </rowFields>
  <rowItems count="5">
    <i>
      <x/>
    </i>
    <i>
      <x v="1"/>
    </i>
    <i>
      <x v="2"/>
    </i>
    <i>
      <x v="3"/>
    </i>
    <i t="grand">
      <x/>
    </i>
  </rowItems>
  <colFields count="1">
    <field x="65"/>
  </colFields>
  <colItems count="5">
    <i>
      <x/>
    </i>
    <i>
      <x v="1"/>
    </i>
    <i>
      <x v="2"/>
    </i>
    <i>
      <x v="3"/>
    </i>
    <i t="grand">
      <x/>
    </i>
  </colItems>
  <dataFields count="1">
    <dataField name="Počet z Domníváte se, že jste: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48985A-2C27-451D-AA15-170D1F2CAEAD}" name="Kontingenční tabulka147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927:E933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axis="axisRow" showAll="0">
      <items count="5">
        <item x="0"/>
        <item x="3"/>
        <item x="2"/>
        <item x="1"/>
        <item t="default"/>
      </items>
    </pivotField>
    <pivotField showAll="0"/>
  </pivotFields>
  <rowFields count="1">
    <field x="67"/>
  </rowFields>
  <rowItems count="5">
    <i>
      <x/>
    </i>
    <i>
      <x v="1"/>
    </i>
    <i>
      <x v="2"/>
    </i>
    <i>
      <x v="3"/>
    </i>
    <i t="grand">
      <x/>
    </i>
  </rowItems>
  <colFields count="1">
    <field x="35"/>
  </colFields>
  <colItems count="4">
    <i>
      <x v="1"/>
    </i>
    <i>
      <x v="2"/>
    </i>
    <i>
      <x v="3"/>
    </i>
    <i t="grand">
      <x/>
    </i>
  </colItems>
  <dataFields count="1">
    <dataField name="Počet z Pracuji" fld="3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866909-4E3D-4F4D-88A8-6D5F092C4312}" name="Kontingenční tabulka4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11:F317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</pivotFields>
  <rowFields count="1">
    <field x="17"/>
  </rowFields>
  <rowItems count="5">
    <i>
      <x/>
    </i>
    <i>
      <x v="1"/>
    </i>
    <i>
      <x v="2"/>
    </i>
    <i>
      <x v="3"/>
    </i>
    <i t="grand">
      <x/>
    </i>
  </rowItems>
  <colFields count="1">
    <field x="65"/>
  </colFields>
  <colItems count="5">
    <i>
      <x/>
    </i>
    <i>
      <x v="1"/>
    </i>
    <i>
      <x v="2"/>
    </i>
    <i>
      <x v="3"/>
    </i>
    <i t="grand">
      <x/>
    </i>
  </colItems>
  <dataFields count="1">
    <dataField name="Počet z Domníváte se, že jste: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344E9F-13F6-4F55-B9ED-064BCD037510}" name="Kontingenční tabulka26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011:G1026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axis="axisRow" showAll="0">
      <items count="14">
        <item x="3"/>
        <item x="8"/>
        <item x="12"/>
        <item x="4"/>
        <item x="10"/>
        <item x="9"/>
        <item x="5"/>
        <item x="2"/>
        <item x="0"/>
        <item x="6"/>
        <item x="7"/>
        <item x="11"/>
        <item x="1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5">
        <item x="0"/>
        <item x="3"/>
        <item x="2"/>
        <item x="1"/>
        <item t="default"/>
      </items>
    </pivotField>
    <pivotField showAll="0"/>
  </pivotFields>
  <rowFields count="1">
    <field x="6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6"/>
  </colFields>
  <colItems count="6">
    <i>
      <x/>
    </i>
    <i>
      <x v="2"/>
    </i>
    <i>
      <x v="6"/>
    </i>
    <i>
      <x v="8"/>
    </i>
    <i>
      <x v="10"/>
    </i>
    <i t="grand">
      <x/>
    </i>
  </colItems>
  <dataFields count="1">
    <dataField name="Počet z vzdělán v oboru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D530E8-9154-4FDC-B5AE-51C2BF39F09D}" name="Kontingenční tabulka124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823:D828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axis="axisCol" dataField="1"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66"/>
  </rowFields>
  <rowItems count="4">
    <i>
      <x/>
    </i>
    <i>
      <x v="1"/>
    </i>
    <i>
      <x v="2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Počet z Jsem: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D1CA4F-E84B-4589-B060-6EACB5D63DED}" name="Kontingenční tabulka113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790:E799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5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35"/>
  </colFields>
  <colItems count="4">
    <i>
      <x v="1"/>
    </i>
    <i>
      <x v="2"/>
    </i>
    <i>
      <x v="3"/>
    </i>
    <i t="grand">
      <x/>
    </i>
  </colItems>
  <dataFields count="1">
    <dataField name="Počet z Pracuji" fld="3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FE727B-0C05-4E89-BF6F-D5685104A6D3}" name="Kontingenční tabulka94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67:F173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axis="axisRow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42"/>
  </colFields>
  <colItems count="5">
    <i>
      <x/>
    </i>
    <i>
      <x v="1"/>
    </i>
    <i>
      <x v="2"/>
    </i>
    <i>
      <x v="3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0A5278-1798-4A12-9885-937EAF674722}" name="Kontingenční tabulka97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90:F194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42"/>
  </colFields>
  <colItems count="5">
    <i>
      <x/>
    </i>
    <i>
      <x v="1"/>
    </i>
    <i>
      <x v="2"/>
    </i>
    <i>
      <x v="3"/>
    </i>
    <i t="grand">
      <x/>
    </i>
  </colItems>
  <dataFields count="1">
    <dataField name="Počet z Jsem: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AE7C3A-C3B6-49C9-8A1A-BBC368B2F9F3}" name="Kontingenční tabulka5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675:F680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axis="axisCol" dataField="1"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50"/>
  </rowFields>
  <rowItems count="4">
    <i>
      <x/>
    </i>
    <i>
      <x v="1"/>
    </i>
    <i>
      <x v="2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Počet z Kolik je Vám let?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AAC2B1-F2B4-469A-A603-C8E66254A01D}" name="Kontingenční tabulka130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865:E870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>
      <items count="3">
        <item x="0"/>
        <item x="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">
        <item x="0"/>
        <item m="1" x="6"/>
        <item x="4"/>
        <item m="1" x="7"/>
        <item m="1" x="5"/>
        <item m="1" x="10"/>
        <item x="3"/>
        <item m="1" x="8"/>
        <item x="2"/>
        <item m="1" x="9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20">
        <item m="1" x="9"/>
        <item m="1" x="14"/>
        <item m="1" x="15"/>
        <item m="1" x="12"/>
        <item m="1" x="8"/>
        <item m="1" x="7"/>
        <item m="1" x="16"/>
        <item x="3"/>
        <item m="1" x="10"/>
        <item x="2"/>
        <item m="1" x="17"/>
        <item x="1"/>
        <item m="1" x="11"/>
        <item m="1" x="6"/>
        <item m="1" x="13"/>
        <item x="0"/>
        <item m="1" x="18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m="1" x="3"/>
        <item x="2"/>
        <item x="0"/>
        <item x="1"/>
        <item m="1" x="4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>
      <items count="6">
        <item x="1"/>
        <item x="2"/>
        <item x="3"/>
        <item x="0"/>
        <item m="1" x="4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9"/>
        <item x="8"/>
        <item x="4"/>
        <item x="13"/>
        <item x="6"/>
        <item x="11"/>
        <item x="3"/>
        <item x="7"/>
        <item x="10"/>
        <item x="5"/>
        <item x="2"/>
        <item x="12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0"/>
        <item x="2"/>
        <item x="6"/>
        <item x="1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2"/>
        <item x="3"/>
        <item x="1"/>
        <item x="0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66"/>
  </rowFields>
  <rowItems count="4">
    <i>
      <x/>
    </i>
    <i>
      <x v="1"/>
    </i>
    <i>
      <x v="2"/>
    </i>
    <i t="grand">
      <x/>
    </i>
  </rowItems>
  <colFields count="1">
    <field x="35"/>
  </colFields>
  <colItems count="4">
    <i>
      <x v="1"/>
    </i>
    <i>
      <x v="2"/>
    </i>
    <i>
      <x v="3"/>
    </i>
    <i t="grand">
      <x/>
    </i>
  </colItems>
  <dataFields count="1">
    <dataField name="Počet z Pracuji" fld="3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C973C7-5EEF-4B94-A83C-8159A480267F}" name="Kontingenční tabulka76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61:F67" firstHeaderRow="1" firstDataRow="2" firstDataCol="1"/>
  <pivotFields count="69">
    <pivotField numFmtId="1" showAll="0"/>
    <pivotField numFmtId="1" showAll="0"/>
    <pivotField showAll="0"/>
    <pivotField numFmtId="1" showAll="0"/>
    <pivotField showAll="0"/>
    <pivotField showAll="0"/>
    <pivotField showAll="0"/>
    <pivotField axis="axisRow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37"/>
  </colFields>
  <colItems count="5">
    <i>
      <x/>
    </i>
    <i>
      <x v="1"/>
    </i>
    <i>
      <x v="2"/>
    </i>
    <i>
      <x v="3"/>
    </i>
    <i t="grand">
      <x/>
    </i>
  </colItems>
  <dataFields count="1">
    <dataField name="Počet z Moje nejvyšší dosažené vzdělání je: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29" Type="http://schemas.openxmlformats.org/officeDocument/2006/relationships/pivotTable" Target="../pivotTables/pivotTable29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15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58.xml"/><Relationship Id="rId2" Type="http://schemas.openxmlformats.org/officeDocument/2006/relationships/pivotTable" Target="../pivotTables/pivotTable157.xml"/><Relationship Id="rId1" Type="http://schemas.openxmlformats.org/officeDocument/2006/relationships/pivotTable" Target="../pivotTables/pivotTable156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15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pivotTable" Target="../pivotTables/pivotTable55.xml"/><Relationship Id="rId117" Type="http://schemas.openxmlformats.org/officeDocument/2006/relationships/pivotTable" Target="../pivotTables/pivotTable146.xml"/><Relationship Id="rId21" Type="http://schemas.openxmlformats.org/officeDocument/2006/relationships/pivotTable" Target="../pivotTables/pivotTable50.xml"/><Relationship Id="rId42" Type="http://schemas.openxmlformats.org/officeDocument/2006/relationships/pivotTable" Target="../pivotTables/pivotTable71.xml"/><Relationship Id="rId47" Type="http://schemas.openxmlformats.org/officeDocument/2006/relationships/pivotTable" Target="../pivotTables/pivotTable76.xml"/><Relationship Id="rId63" Type="http://schemas.openxmlformats.org/officeDocument/2006/relationships/pivotTable" Target="../pivotTables/pivotTable92.xml"/><Relationship Id="rId68" Type="http://schemas.openxmlformats.org/officeDocument/2006/relationships/pivotTable" Target="../pivotTables/pivotTable97.xml"/><Relationship Id="rId84" Type="http://schemas.openxmlformats.org/officeDocument/2006/relationships/pivotTable" Target="../pivotTables/pivotTable113.xml"/><Relationship Id="rId89" Type="http://schemas.openxmlformats.org/officeDocument/2006/relationships/pivotTable" Target="../pivotTables/pivotTable118.xml"/><Relationship Id="rId112" Type="http://schemas.openxmlformats.org/officeDocument/2006/relationships/pivotTable" Target="../pivotTables/pivotTable141.xml"/><Relationship Id="rId16" Type="http://schemas.openxmlformats.org/officeDocument/2006/relationships/pivotTable" Target="../pivotTables/pivotTable45.xml"/><Relationship Id="rId107" Type="http://schemas.openxmlformats.org/officeDocument/2006/relationships/pivotTable" Target="../pivotTables/pivotTable136.xml"/><Relationship Id="rId11" Type="http://schemas.openxmlformats.org/officeDocument/2006/relationships/pivotTable" Target="../pivotTables/pivotTable40.xml"/><Relationship Id="rId32" Type="http://schemas.openxmlformats.org/officeDocument/2006/relationships/pivotTable" Target="../pivotTables/pivotTable61.xml"/><Relationship Id="rId37" Type="http://schemas.openxmlformats.org/officeDocument/2006/relationships/pivotTable" Target="../pivotTables/pivotTable66.xml"/><Relationship Id="rId53" Type="http://schemas.openxmlformats.org/officeDocument/2006/relationships/pivotTable" Target="../pivotTables/pivotTable82.xml"/><Relationship Id="rId58" Type="http://schemas.openxmlformats.org/officeDocument/2006/relationships/pivotTable" Target="../pivotTables/pivotTable87.xml"/><Relationship Id="rId74" Type="http://schemas.openxmlformats.org/officeDocument/2006/relationships/pivotTable" Target="../pivotTables/pivotTable103.xml"/><Relationship Id="rId79" Type="http://schemas.openxmlformats.org/officeDocument/2006/relationships/pivotTable" Target="../pivotTables/pivotTable108.xml"/><Relationship Id="rId102" Type="http://schemas.openxmlformats.org/officeDocument/2006/relationships/pivotTable" Target="../pivotTables/pivotTable131.xml"/><Relationship Id="rId123" Type="http://schemas.openxmlformats.org/officeDocument/2006/relationships/pivotTable" Target="../pivotTables/pivotTable152.xml"/><Relationship Id="rId5" Type="http://schemas.openxmlformats.org/officeDocument/2006/relationships/pivotTable" Target="../pivotTables/pivotTable34.xml"/><Relationship Id="rId61" Type="http://schemas.openxmlformats.org/officeDocument/2006/relationships/pivotTable" Target="../pivotTables/pivotTable90.xml"/><Relationship Id="rId82" Type="http://schemas.openxmlformats.org/officeDocument/2006/relationships/pivotTable" Target="../pivotTables/pivotTable111.xml"/><Relationship Id="rId90" Type="http://schemas.openxmlformats.org/officeDocument/2006/relationships/pivotTable" Target="../pivotTables/pivotTable119.xml"/><Relationship Id="rId95" Type="http://schemas.openxmlformats.org/officeDocument/2006/relationships/pivotTable" Target="../pivotTables/pivotTable124.xml"/><Relationship Id="rId19" Type="http://schemas.openxmlformats.org/officeDocument/2006/relationships/pivotTable" Target="../pivotTables/pivotTable48.xml"/><Relationship Id="rId14" Type="http://schemas.openxmlformats.org/officeDocument/2006/relationships/pivotTable" Target="../pivotTables/pivotTable43.xml"/><Relationship Id="rId22" Type="http://schemas.openxmlformats.org/officeDocument/2006/relationships/pivotTable" Target="../pivotTables/pivotTable51.xml"/><Relationship Id="rId27" Type="http://schemas.openxmlformats.org/officeDocument/2006/relationships/pivotTable" Target="../pivotTables/pivotTable56.xml"/><Relationship Id="rId30" Type="http://schemas.openxmlformats.org/officeDocument/2006/relationships/pivotTable" Target="../pivotTables/pivotTable59.xml"/><Relationship Id="rId35" Type="http://schemas.openxmlformats.org/officeDocument/2006/relationships/pivotTable" Target="../pivotTables/pivotTable64.xml"/><Relationship Id="rId43" Type="http://schemas.openxmlformats.org/officeDocument/2006/relationships/pivotTable" Target="../pivotTables/pivotTable72.xml"/><Relationship Id="rId48" Type="http://schemas.openxmlformats.org/officeDocument/2006/relationships/pivotTable" Target="../pivotTables/pivotTable77.xml"/><Relationship Id="rId56" Type="http://schemas.openxmlformats.org/officeDocument/2006/relationships/pivotTable" Target="../pivotTables/pivotTable85.xml"/><Relationship Id="rId64" Type="http://schemas.openxmlformats.org/officeDocument/2006/relationships/pivotTable" Target="../pivotTables/pivotTable93.xml"/><Relationship Id="rId69" Type="http://schemas.openxmlformats.org/officeDocument/2006/relationships/pivotTable" Target="../pivotTables/pivotTable98.xml"/><Relationship Id="rId77" Type="http://schemas.openxmlformats.org/officeDocument/2006/relationships/pivotTable" Target="../pivotTables/pivotTable106.xml"/><Relationship Id="rId100" Type="http://schemas.openxmlformats.org/officeDocument/2006/relationships/pivotTable" Target="../pivotTables/pivotTable129.xml"/><Relationship Id="rId105" Type="http://schemas.openxmlformats.org/officeDocument/2006/relationships/pivotTable" Target="../pivotTables/pivotTable134.xml"/><Relationship Id="rId113" Type="http://schemas.openxmlformats.org/officeDocument/2006/relationships/pivotTable" Target="../pivotTables/pivotTable142.xml"/><Relationship Id="rId118" Type="http://schemas.openxmlformats.org/officeDocument/2006/relationships/pivotTable" Target="../pivotTables/pivotTable147.xml"/><Relationship Id="rId8" Type="http://schemas.openxmlformats.org/officeDocument/2006/relationships/pivotTable" Target="../pivotTables/pivotTable37.xml"/><Relationship Id="rId51" Type="http://schemas.openxmlformats.org/officeDocument/2006/relationships/pivotTable" Target="../pivotTables/pivotTable80.xml"/><Relationship Id="rId72" Type="http://schemas.openxmlformats.org/officeDocument/2006/relationships/pivotTable" Target="../pivotTables/pivotTable101.xml"/><Relationship Id="rId80" Type="http://schemas.openxmlformats.org/officeDocument/2006/relationships/pivotTable" Target="../pivotTables/pivotTable109.xml"/><Relationship Id="rId85" Type="http://schemas.openxmlformats.org/officeDocument/2006/relationships/pivotTable" Target="../pivotTables/pivotTable114.xml"/><Relationship Id="rId93" Type="http://schemas.openxmlformats.org/officeDocument/2006/relationships/pivotTable" Target="../pivotTables/pivotTable122.xml"/><Relationship Id="rId98" Type="http://schemas.openxmlformats.org/officeDocument/2006/relationships/pivotTable" Target="../pivotTables/pivotTable127.xml"/><Relationship Id="rId121" Type="http://schemas.openxmlformats.org/officeDocument/2006/relationships/pivotTable" Target="../pivotTables/pivotTable150.xml"/><Relationship Id="rId3" Type="http://schemas.openxmlformats.org/officeDocument/2006/relationships/pivotTable" Target="../pivotTables/pivotTable32.xml"/><Relationship Id="rId12" Type="http://schemas.openxmlformats.org/officeDocument/2006/relationships/pivotTable" Target="../pivotTables/pivotTable41.xml"/><Relationship Id="rId17" Type="http://schemas.openxmlformats.org/officeDocument/2006/relationships/pivotTable" Target="../pivotTables/pivotTable46.xml"/><Relationship Id="rId25" Type="http://schemas.openxmlformats.org/officeDocument/2006/relationships/pivotTable" Target="../pivotTables/pivotTable54.xml"/><Relationship Id="rId33" Type="http://schemas.openxmlformats.org/officeDocument/2006/relationships/pivotTable" Target="../pivotTables/pivotTable62.xml"/><Relationship Id="rId38" Type="http://schemas.openxmlformats.org/officeDocument/2006/relationships/pivotTable" Target="../pivotTables/pivotTable67.xml"/><Relationship Id="rId46" Type="http://schemas.openxmlformats.org/officeDocument/2006/relationships/pivotTable" Target="../pivotTables/pivotTable75.xml"/><Relationship Id="rId59" Type="http://schemas.openxmlformats.org/officeDocument/2006/relationships/pivotTable" Target="../pivotTables/pivotTable88.xml"/><Relationship Id="rId67" Type="http://schemas.openxmlformats.org/officeDocument/2006/relationships/pivotTable" Target="../pivotTables/pivotTable96.xml"/><Relationship Id="rId103" Type="http://schemas.openxmlformats.org/officeDocument/2006/relationships/pivotTable" Target="../pivotTables/pivotTable132.xml"/><Relationship Id="rId108" Type="http://schemas.openxmlformats.org/officeDocument/2006/relationships/pivotTable" Target="../pivotTables/pivotTable137.xml"/><Relationship Id="rId116" Type="http://schemas.openxmlformats.org/officeDocument/2006/relationships/pivotTable" Target="../pivotTables/pivotTable145.xml"/><Relationship Id="rId124" Type="http://schemas.openxmlformats.org/officeDocument/2006/relationships/pivotTable" Target="../pivotTables/pivotTable153.xml"/><Relationship Id="rId20" Type="http://schemas.openxmlformats.org/officeDocument/2006/relationships/pivotTable" Target="../pivotTables/pivotTable49.xml"/><Relationship Id="rId41" Type="http://schemas.openxmlformats.org/officeDocument/2006/relationships/pivotTable" Target="../pivotTables/pivotTable70.xml"/><Relationship Id="rId54" Type="http://schemas.openxmlformats.org/officeDocument/2006/relationships/pivotTable" Target="../pivotTables/pivotTable83.xml"/><Relationship Id="rId62" Type="http://schemas.openxmlformats.org/officeDocument/2006/relationships/pivotTable" Target="../pivotTables/pivotTable91.xml"/><Relationship Id="rId70" Type="http://schemas.openxmlformats.org/officeDocument/2006/relationships/pivotTable" Target="../pivotTables/pivotTable99.xml"/><Relationship Id="rId75" Type="http://schemas.openxmlformats.org/officeDocument/2006/relationships/pivotTable" Target="../pivotTables/pivotTable104.xml"/><Relationship Id="rId83" Type="http://schemas.openxmlformats.org/officeDocument/2006/relationships/pivotTable" Target="../pivotTables/pivotTable112.xml"/><Relationship Id="rId88" Type="http://schemas.openxmlformats.org/officeDocument/2006/relationships/pivotTable" Target="../pivotTables/pivotTable117.xml"/><Relationship Id="rId91" Type="http://schemas.openxmlformats.org/officeDocument/2006/relationships/pivotTable" Target="../pivotTables/pivotTable120.xml"/><Relationship Id="rId96" Type="http://schemas.openxmlformats.org/officeDocument/2006/relationships/pivotTable" Target="../pivotTables/pivotTable125.xml"/><Relationship Id="rId111" Type="http://schemas.openxmlformats.org/officeDocument/2006/relationships/pivotTable" Target="../pivotTables/pivotTable140.xml"/><Relationship Id="rId1" Type="http://schemas.openxmlformats.org/officeDocument/2006/relationships/pivotTable" Target="../pivotTables/pivotTable30.xml"/><Relationship Id="rId6" Type="http://schemas.openxmlformats.org/officeDocument/2006/relationships/pivotTable" Target="../pivotTables/pivotTable35.xml"/><Relationship Id="rId15" Type="http://schemas.openxmlformats.org/officeDocument/2006/relationships/pivotTable" Target="../pivotTables/pivotTable44.xml"/><Relationship Id="rId23" Type="http://schemas.openxmlformats.org/officeDocument/2006/relationships/pivotTable" Target="../pivotTables/pivotTable52.xml"/><Relationship Id="rId28" Type="http://schemas.openxmlformats.org/officeDocument/2006/relationships/pivotTable" Target="../pivotTables/pivotTable57.xml"/><Relationship Id="rId36" Type="http://schemas.openxmlformats.org/officeDocument/2006/relationships/pivotTable" Target="../pivotTables/pivotTable65.xml"/><Relationship Id="rId49" Type="http://schemas.openxmlformats.org/officeDocument/2006/relationships/pivotTable" Target="../pivotTables/pivotTable78.xml"/><Relationship Id="rId57" Type="http://schemas.openxmlformats.org/officeDocument/2006/relationships/pivotTable" Target="../pivotTables/pivotTable86.xml"/><Relationship Id="rId106" Type="http://schemas.openxmlformats.org/officeDocument/2006/relationships/pivotTable" Target="../pivotTables/pivotTable135.xml"/><Relationship Id="rId114" Type="http://schemas.openxmlformats.org/officeDocument/2006/relationships/pivotTable" Target="../pivotTables/pivotTable143.xml"/><Relationship Id="rId119" Type="http://schemas.openxmlformats.org/officeDocument/2006/relationships/pivotTable" Target="../pivotTables/pivotTable148.xml"/><Relationship Id="rId10" Type="http://schemas.openxmlformats.org/officeDocument/2006/relationships/pivotTable" Target="../pivotTables/pivotTable39.xml"/><Relationship Id="rId31" Type="http://schemas.openxmlformats.org/officeDocument/2006/relationships/pivotTable" Target="../pivotTables/pivotTable60.xml"/><Relationship Id="rId44" Type="http://schemas.openxmlformats.org/officeDocument/2006/relationships/pivotTable" Target="../pivotTables/pivotTable73.xml"/><Relationship Id="rId52" Type="http://schemas.openxmlformats.org/officeDocument/2006/relationships/pivotTable" Target="../pivotTables/pivotTable81.xml"/><Relationship Id="rId60" Type="http://schemas.openxmlformats.org/officeDocument/2006/relationships/pivotTable" Target="../pivotTables/pivotTable89.xml"/><Relationship Id="rId65" Type="http://schemas.openxmlformats.org/officeDocument/2006/relationships/pivotTable" Target="../pivotTables/pivotTable94.xml"/><Relationship Id="rId73" Type="http://schemas.openxmlformats.org/officeDocument/2006/relationships/pivotTable" Target="../pivotTables/pivotTable102.xml"/><Relationship Id="rId78" Type="http://schemas.openxmlformats.org/officeDocument/2006/relationships/pivotTable" Target="../pivotTables/pivotTable107.xml"/><Relationship Id="rId81" Type="http://schemas.openxmlformats.org/officeDocument/2006/relationships/pivotTable" Target="../pivotTables/pivotTable110.xml"/><Relationship Id="rId86" Type="http://schemas.openxmlformats.org/officeDocument/2006/relationships/pivotTable" Target="../pivotTables/pivotTable115.xml"/><Relationship Id="rId94" Type="http://schemas.openxmlformats.org/officeDocument/2006/relationships/pivotTable" Target="../pivotTables/pivotTable123.xml"/><Relationship Id="rId99" Type="http://schemas.openxmlformats.org/officeDocument/2006/relationships/pivotTable" Target="../pivotTables/pivotTable128.xml"/><Relationship Id="rId101" Type="http://schemas.openxmlformats.org/officeDocument/2006/relationships/pivotTable" Target="../pivotTables/pivotTable130.xml"/><Relationship Id="rId122" Type="http://schemas.openxmlformats.org/officeDocument/2006/relationships/pivotTable" Target="../pivotTables/pivotTable151.xml"/><Relationship Id="rId4" Type="http://schemas.openxmlformats.org/officeDocument/2006/relationships/pivotTable" Target="../pivotTables/pivotTable33.xml"/><Relationship Id="rId9" Type="http://schemas.openxmlformats.org/officeDocument/2006/relationships/pivotTable" Target="../pivotTables/pivotTable38.xml"/><Relationship Id="rId13" Type="http://schemas.openxmlformats.org/officeDocument/2006/relationships/pivotTable" Target="../pivotTables/pivotTable42.xml"/><Relationship Id="rId18" Type="http://schemas.openxmlformats.org/officeDocument/2006/relationships/pivotTable" Target="../pivotTables/pivotTable47.xml"/><Relationship Id="rId39" Type="http://schemas.openxmlformats.org/officeDocument/2006/relationships/pivotTable" Target="../pivotTables/pivotTable68.xml"/><Relationship Id="rId109" Type="http://schemas.openxmlformats.org/officeDocument/2006/relationships/pivotTable" Target="../pivotTables/pivotTable138.xml"/><Relationship Id="rId34" Type="http://schemas.openxmlformats.org/officeDocument/2006/relationships/pivotTable" Target="../pivotTables/pivotTable63.xml"/><Relationship Id="rId50" Type="http://schemas.openxmlformats.org/officeDocument/2006/relationships/pivotTable" Target="../pivotTables/pivotTable79.xml"/><Relationship Id="rId55" Type="http://schemas.openxmlformats.org/officeDocument/2006/relationships/pivotTable" Target="../pivotTables/pivotTable84.xml"/><Relationship Id="rId76" Type="http://schemas.openxmlformats.org/officeDocument/2006/relationships/pivotTable" Target="../pivotTables/pivotTable105.xml"/><Relationship Id="rId97" Type="http://schemas.openxmlformats.org/officeDocument/2006/relationships/pivotTable" Target="../pivotTables/pivotTable126.xml"/><Relationship Id="rId104" Type="http://schemas.openxmlformats.org/officeDocument/2006/relationships/pivotTable" Target="../pivotTables/pivotTable133.xml"/><Relationship Id="rId120" Type="http://schemas.openxmlformats.org/officeDocument/2006/relationships/pivotTable" Target="../pivotTables/pivotTable149.xml"/><Relationship Id="rId7" Type="http://schemas.openxmlformats.org/officeDocument/2006/relationships/pivotTable" Target="../pivotTables/pivotTable36.xml"/><Relationship Id="rId71" Type="http://schemas.openxmlformats.org/officeDocument/2006/relationships/pivotTable" Target="../pivotTables/pivotTable100.xml"/><Relationship Id="rId92" Type="http://schemas.openxmlformats.org/officeDocument/2006/relationships/pivotTable" Target="../pivotTables/pivotTable121.xml"/><Relationship Id="rId2" Type="http://schemas.openxmlformats.org/officeDocument/2006/relationships/pivotTable" Target="../pivotTables/pivotTable31.xml"/><Relationship Id="rId29" Type="http://schemas.openxmlformats.org/officeDocument/2006/relationships/pivotTable" Target="../pivotTables/pivotTable58.xml"/><Relationship Id="rId24" Type="http://schemas.openxmlformats.org/officeDocument/2006/relationships/pivotTable" Target="../pivotTables/pivotTable53.xml"/><Relationship Id="rId40" Type="http://schemas.openxmlformats.org/officeDocument/2006/relationships/pivotTable" Target="../pivotTables/pivotTable69.xml"/><Relationship Id="rId45" Type="http://schemas.openxmlformats.org/officeDocument/2006/relationships/pivotTable" Target="../pivotTables/pivotTable74.xml"/><Relationship Id="rId66" Type="http://schemas.openxmlformats.org/officeDocument/2006/relationships/pivotTable" Target="../pivotTables/pivotTable95.xml"/><Relationship Id="rId87" Type="http://schemas.openxmlformats.org/officeDocument/2006/relationships/pivotTable" Target="../pivotTables/pivotTable116.xml"/><Relationship Id="rId110" Type="http://schemas.openxmlformats.org/officeDocument/2006/relationships/pivotTable" Target="../pivotTables/pivotTable139.xml"/><Relationship Id="rId115" Type="http://schemas.openxmlformats.org/officeDocument/2006/relationships/pivotTable" Target="../pivotTables/pivotTable14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B88C5-5C5A-471C-8AED-C8A822746731}">
  <dimension ref="A3:Y259"/>
  <sheetViews>
    <sheetView topLeftCell="D108" workbookViewId="0">
      <selection activeCell="A121" sqref="A121:F148"/>
    </sheetView>
  </sheetViews>
  <sheetFormatPr defaultRowHeight="12.75" x14ac:dyDescent="0.2"/>
  <cols>
    <col min="1" max="1" width="30.140625" bestFit="1" customWidth="1"/>
    <col min="2" max="2" width="97.42578125" bestFit="1" customWidth="1"/>
    <col min="3" max="3" width="98" bestFit="1" customWidth="1"/>
    <col min="4" max="4" width="95.28515625" bestFit="1" customWidth="1"/>
    <col min="5" max="5" width="95.42578125" bestFit="1" customWidth="1"/>
    <col min="6" max="7" width="14.7109375" bestFit="1" customWidth="1"/>
    <col min="8" max="8" width="21.42578125" bestFit="1" customWidth="1"/>
    <col min="9" max="9" width="14.7109375" bestFit="1" customWidth="1"/>
    <col min="10" max="10" width="12.140625" bestFit="1" customWidth="1"/>
    <col min="11" max="11" width="9.42578125" bestFit="1" customWidth="1"/>
    <col min="12" max="12" width="9.28515625" bestFit="1" customWidth="1"/>
    <col min="13" max="13" width="8.140625" bestFit="1" customWidth="1"/>
    <col min="14" max="14" width="14.140625" bestFit="1" customWidth="1"/>
    <col min="15" max="15" width="14.7109375" bestFit="1" customWidth="1"/>
    <col min="16" max="16" width="10" bestFit="1" customWidth="1"/>
    <col min="17" max="17" width="8.85546875" bestFit="1" customWidth="1"/>
    <col min="18" max="18" width="15" bestFit="1" customWidth="1"/>
    <col min="19" max="19" width="10.7109375" bestFit="1" customWidth="1"/>
    <col min="20" max="20" width="4.5703125" bestFit="1" customWidth="1"/>
    <col min="21" max="21" width="18.7109375" bestFit="1" customWidth="1"/>
    <col min="22" max="22" width="10" bestFit="1" customWidth="1"/>
    <col min="23" max="23" width="8.85546875" bestFit="1" customWidth="1"/>
    <col min="24" max="24" width="16.28515625" bestFit="1" customWidth="1"/>
    <col min="25" max="25" width="14.7109375" bestFit="1" customWidth="1"/>
  </cols>
  <sheetData>
    <row r="3" spans="1:14" x14ac:dyDescent="0.2">
      <c r="A3" s="19" t="s">
        <v>478</v>
      </c>
      <c r="B3" s="19" t="s">
        <v>435</v>
      </c>
      <c r="H3" t="s">
        <v>478</v>
      </c>
      <c r="I3" t="s">
        <v>435</v>
      </c>
    </row>
    <row r="4" spans="1:14" x14ac:dyDescent="0.2">
      <c r="A4" s="19" t="s">
        <v>437</v>
      </c>
      <c r="B4" s="4" t="s">
        <v>196</v>
      </c>
      <c r="C4" s="4" t="s">
        <v>71</v>
      </c>
      <c r="D4" s="4" t="s">
        <v>105</v>
      </c>
      <c r="E4" s="4" t="s">
        <v>99</v>
      </c>
      <c r="F4" s="4" t="s">
        <v>436</v>
      </c>
      <c r="H4" t="s">
        <v>437</v>
      </c>
      <c r="J4" t="s">
        <v>71</v>
      </c>
      <c r="K4" t="s">
        <v>105</v>
      </c>
      <c r="L4" t="s">
        <v>99</v>
      </c>
      <c r="M4" t="s">
        <v>436</v>
      </c>
    </row>
    <row r="5" spans="1:14" x14ac:dyDescent="0.2">
      <c r="A5" s="20" t="s">
        <v>116</v>
      </c>
      <c r="B5" s="21">
        <v>2</v>
      </c>
      <c r="C5" s="21">
        <v>24</v>
      </c>
      <c r="D5" s="21">
        <v>10</v>
      </c>
      <c r="E5" s="21">
        <v>22</v>
      </c>
      <c r="F5" s="21">
        <v>58</v>
      </c>
      <c r="H5" t="s">
        <v>483</v>
      </c>
      <c r="J5">
        <v>27</v>
      </c>
      <c r="K5">
        <v>17</v>
      </c>
      <c r="L5">
        <v>26</v>
      </c>
      <c r="M5">
        <f>SUM(J5:L5)</f>
        <v>70</v>
      </c>
      <c r="N5">
        <f>M5/M7</f>
        <v>0.42944785276073622</v>
      </c>
    </row>
    <row r="6" spans="1:14" x14ac:dyDescent="0.2">
      <c r="A6" s="20" t="s">
        <v>64</v>
      </c>
      <c r="B6" s="21">
        <v>5</v>
      </c>
      <c r="C6" s="21">
        <v>45</v>
      </c>
      <c r="D6" s="21">
        <v>26</v>
      </c>
      <c r="E6" s="21">
        <v>17</v>
      </c>
      <c r="F6" s="21">
        <v>93</v>
      </c>
      <c r="H6" t="s">
        <v>64</v>
      </c>
      <c r="J6">
        <v>45</v>
      </c>
      <c r="K6">
        <v>31</v>
      </c>
      <c r="L6">
        <v>17</v>
      </c>
      <c r="M6" s="4">
        <f>SUM(J6:L6)</f>
        <v>93</v>
      </c>
      <c r="N6" s="4">
        <f>M6/$M$7</f>
        <v>0.57055214723926384</v>
      </c>
    </row>
    <row r="7" spans="1:14" x14ac:dyDescent="0.2">
      <c r="A7" s="20" t="s">
        <v>136</v>
      </c>
      <c r="B7" s="21"/>
      <c r="C7" s="21">
        <v>2</v>
      </c>
      <c r="D7" s="21">
        <v>3</v>
      </c>
      <c r="E7" s="21">
        <v>3</v>
      </c>
      <c r="F7" s="21">
        <v>8</v>
      </c>
      <c r="H7" t="s">
        <v>436</v>
      </c>
      <c r="J7">
        <f>SUM(J5:J6)</f>
        <v>72</v>
      </c>
      <c r="K7" s="4">
        <f>SUM(K5:K6)</f>
        <v>48</v>
      </c>
      <c r="L7" s="4">
        <f>SUM(L5:L6)</f>
        <v>43</v>
      </c>
      <c r="M7" s="4">
        <f>SUM(J7:L7)</f>
        <v>163</v>
      </c>
      <c r="N7" s="4">
        <f>M7/$M$7</f>
        <v>1</v>
      </c>
    </row>
    <row r="8" spans="1:14" x14ac:dyDescent="0.2">
      <c r="A8" s="20" t="s">
        <v>149</v>
      </c>
      <c r="B8" s="21"/>
      <c r="C8" s="21">
        <v>1</v>
      </c>
      <c r="D8" s="21">
        <v>2</v>
      </c>
      <c r="E8" s="21">
        <v>1</v>
      </c>
      <c r="F8" s="21">
        <v>4</v>
      </c>
    </row>
    <row r="9" spans="1:14" x14ac:dyDescent="0.2">
      <c r="A9" s="20" t="s">
        <v>436</v>
      </c>
      <c r="B9" s="21">
        <v>7</v>
      </c>
      <c r="C9" s="21">
        <v>72</v>
      </c>
      <c r="D9" s="21">
        <v>41</v>
      </c>
      <c r="E9" s="21">
        <v>43</v>
      </c>
      <c r="F9" s="21">
        <v>163</v>
      </c>
    </row>
    <row r="11" spans="1:14" x14ac:dyDescent="0.2">
      <c r="A11" s="19" t="s">
        <v>477</v>
      </c>
      <c r="B11" s="19" t="s">
        <v>435</v>
      </c>
      <c r="H11" t="s">
        <v>477</v>
      </c>
      <c r="I11" t="s">
        <v>435</v>
      </c>
    </row>
    <row r="12" spans="1:14" x14ac:dyDescent="0.2">
      <c r="A12" s="19" t="s">
        <v>437</v>
      </c>
      <c r="B12" s="4" t="s">
        <v>196</v>
      </c>
      <c r="C12" s="4" t="s">
        <v>71</v>
      </c>
      <c r="D12" s="4" t="s">
        <v>105</v>
      </c>
      <c r="E12" s="4" t="s">
        <v>99</v>
      </c>
      <c r="F12" s="4" t="s">
        <v>436</v>
      </c>
      <c r="H12" t="s">
        <v>437</v>
      </c>
      <c r="J12" t="s">
        <v>71</v>
      </c>
      <c r="K12" t="s">
        <v>105</v>
      </c>
      <c r="L12" t="s">
        <v>99</v>
      </c>
      <c r="M12" t="s">
        <v>436</v>
      </c>
    </row>
    <row r="13" spans="1:14" x14ac:dyDescent="0.2">
      <c r="A13" s="20" t="s">
        <v>66</v>
      </c>
      <c r="B13" s="21">
        <v>1</v>
      </c>
      <c r="C13" s="21">
        <v>23</v>
      </c>
      <c r="D13" s="21">
        <v>11</v>
      </c>
      <c r="E13" s="21">
        <v>10</v>
      </c>
      <c r="F13" s="21">
        <v>45</v>
      </c>
      <c r="H13" t="s">
        <v>66</v>
      </c>
      <c r="J13">
        <v>23</v>
      </c>
      <c r="K13">
        <v>12</v>
      </c>
      <c r="L13">
        <v>10</v>
      </c>
      <c r="M13">
        <f>SUM(J13:L13)</f>
        <v>45</v>
      </c>
    </row>
    <row r="14" spans="1:14" x14ac:dyDescent="0.2">
      <c r="A14" s="20" t="s">
        <v>118</v>
      </c>
      <c r="B14" s="21">
        <v>1</v>
      </c>
      <c r="C14" s="21">
        <v>15</v>
      </c>
      <c r="D14" s="21">
        <v>6</v>
      </c>
      <c r="E14" s="21">
        <v>7</v>
      </c>
      <c r="F14" s="21">
        <v>29</v>
      </c>
      <c r="H14" t="s">
        <v>118</v>
      </c>
      <c r="J14">
        <v>15</v>
      </c>
      <c r="K14">
        <v>7</v>
      </c>
      <c r="L14">
        <v>7</v>
      </c>
      <c r="M14" s="4">
        <f>SUM(J14:L14)</f>
        <v>29</v>
      </c>
    </row>
    <row r="15" spans="1:14" x14ac:dyDescent="0.2">
      <c r="A15" s="20" t="s">
        <v>87</v>
      </c>
      <c r="B15" s="21">
        <v>2</v>
      </c>
      <c r="C15" s="21">
        <v>18</v>
      </c>
      <c r="D15" s="21">
        <v>10</v>
      </c>
      <c r="E15" s="21">
        <v>13</v>
      </c>
      <c r="F15" s="21">
        <v>43</v>
      </c>
      <c r="H15" t="s">
        <v>87</v>
      </c>
      <c r="J15">
        <v>18</v>
      </c>
      <c r="K15">
        <v>12</v>
      </c>
      <c r="L15">
        <v>13</v>
      </c>
      <c r="M15" s="4">
        <f>SUM(J15:L15)</f>
        <v>43</v>
      </c>
    </row>
    <row r="16" spans="1:14" x14ac:dyDescent="0.2">
      <c r="A16" s="20" t="s">
        <v>104</v>
      </c>
      <c r="B16" s="21">
        <v>3</v>
      </c>
      <c r="C16" s="21">
        <v>16</v>
      </c>
      <c r="D16" s="21">
        <v>14</v>
      </c>
      <c r="E16" s="21">
        <v>13</v>
      </c>
      <c r="F16" s="21">
        <v>46</v>
      </c>
      <c r="H16" t="s">
        <v>104</v>
      </c>
      <c r="J16">
        <v>16</v>
      </c>
      <c r="K16">
        <v>17</v>
      </c>
      <c r="L16">
        <v>13</v>
      </c>
      <c r="M16" s="4">
        <f>SUM(J16:L16)</f>
        <v>46</v>
      </c>
    </row>
    <row r="17" spans="1:15" x14ac:dyDescent="0.2">
      <c r="A17" s="20" t="s">
        <v>436</v>
      </c>
      <c r="B17" s="21">
        <v>7</v>
      </c>
      <c r="C17" s="21">
        <v>72</v>
      </c>
      <c r="D17" s="21">
        <v>41</v>
      </c>
      <c r="E17" s="21">
        <v>43</v>
      </c>
      <c r="F17" s="21">
        <v>163</v>
      </c>
      <c r="H17" t="s">
        <v>436</v>
      </c>
      <c r="J17">
        <f>SUM(J13:J16)</f>
        <v>72</v>
      </c>
      <c r="K17" s="4">
        <f>SUM(K13:K16)</f>
        <v>48</v>
      </c>
      <c r="L17" s="4">
        <f>SUM(L13:L16)</f>
        <v>43</v>
      </c>
      <c r="M17" s="4">
        <f>SUM(J17:L17)</f>
        <v>163</v>
      </c>
    </row>
    <row r="19" spans="1:15" x14ac:dyDescent="0.2">
      <c r="A19" s="19" t="s">
        <v>479</v>
      </c>
      <c r="B19" s="19" t="s">
        <v>435</v>
      </c>
      <c r="H19" t="s">
        <v>479</v>
      </c>
      <c r="I19" t="s">
        <v>435</v>
      </c>
    </row>
    <row r="20" spans="1:15" x14ac:dyDescent="0.2">
      <c r="A20" s="19" t="s">
        <v>437</v>
      </c>
      <c r="B20" s="4" t="s">
        <v>196</v>
      </c>
      <c r="C20" s="4" t="s">
        <v>71</v>
      </c>
      <c r="D20" s="4" t="s">
        <v>105</v>
      </c>
      <c r="E20" s="4" t="s">
        <v>99</v>
      </c>
      <c r="F20" s="4" t="s">
        <v>436</v>
      </c>
      <c r="H20" t="s">
        <v>437</v>
      </c>
      <c r="J20" s="4" t="s">
        <v>71</v>
      </c>
      <c r="K20" t="s">
        <v>105</v>
      </c>
      <c r="L20" t="s">
        <v>99</v>
      </c>
      <c r="M20" t="s">
        <v>436</v>
      </c>
    </row>
    <row r="21" spans="1:15" x14ac:dyDescent="0.2">
      <c r="A21" s="20" t="s">
        <v>98</v>
      </c>
      <c r="B21" s="21"/>
      <c r="C21" s="21">
        <v>10</v>
      </c>
      <c r="D21" s="21">
        <v>2</v>
      </c>
      <c r="E21" s="21">
        <v>25</v>
      </c>
      <c r="F21" s="21">
        <v>37</v>
      </c>
      <c r="H21" t="s">
        <v>98</v>
      </c>
      <c r="J21" s="4">
        <v>10</v>
      </c>
      <c r="K21">
        <v>2</v>
      </c>
      <c r="L21">
        <v>25</v>
      </c>
      <c r="M21">
        <f>SUM(J21:L21)</f>
        <v>37</v>
      </c>
    </row>
    <row r="22" spans="1:15" x14ac:dyDescent="0.2">
      <c r="A22" s="20" t="s">
        <v>113</v>
      </c>
      <c r="B22" s="21">
        <v>7</v>
      </c>
      <c r="C22" s="21">
        <v>8</v>
      </c>
      <c r="D22" s="21">
        <v>16</v>
      </c>
      <c r="E22" s="21">
        <v>3</v>
      </c>
      <c r="F22" s="21">
        <v>34</v>
      </c>
      <c r="H22" t="s">
        <v>113</v>
      </c>
      <c r="J22" s="4">
        <v>8</v>
      </c>
      <c r="K22">
        <v>23</v>
      </c>
      <c r="L22">
        <v>3</v>
      </c>
      <c r="M22" s="4">
        <f>SUM(J22:L22)</f>
        <v>34</v>
      </c>
    </row>
    <row r="23" spans="1:15" x14ac:dyDescent="0.2">
      <c r="A23" s="20" t="s">
        <v>70</v>
      </c>
      <c r="B23" s="21"/>
      <c r="C23" s="21">
        <v>54</v>
      </c>
      <c r="D23" s="21">
        <v>23</v>
      </c>
      <c r="E23" s="21">
        <v>15</v>
      </c>
      <c r="F23" s="21">
        <v>92</v>
      </c>
      <c r="H23" t="s">
        <v>70</v>
      </c>
      <c r="J23" s="4">
        <v>54</v>
      </c>
      <c r="K23">
        <v>23</v>
      </c>
      <c r="L23">
        <v>15</v>
      </c>
      <c r="M23" s="4">
        <f>SUM(J23:L23)</f>
        <v>92</v>
      </c>
    </row>
    <row r="24" spans="1:15" x14ac:dyDescent="0.2">
      <c r="A24" s="20" t="s">
        <v>436</v>
      </c>
      <c r="B24" s="21">
        <v>7</v>
      </c>
      <c r="C24" s="21">
        <v>72</v>
      </c>
      <c r="D24" s="21">
        <v>41</v>
      </c>
      <c r="E24" s="21">
        <v>43</v>
      </c>
      <c r="F24" s="21">
        <v>163</v>
      </c>
      <c r="H24" t="s">
        <v>436</v>
      </c>
      <c r="J24" s="4">
        <f>SUM(J21:J23)</f>
        <v>72</v>
      </c>
      <c r="K24" s="4">
        <f>SUM(K21:K23)</f>
        <v>48</v>
      </c>
      <c r="L24" s="4">
        <f>SUM(L21:L23)</f>
        <v>43</v>
      </c>
      <c r="M24" s="4">
        <f>SUM(J24:L24)</f>
        <v>163</v>
      </c>
    </row>
    <row r="25" spans="1:15" x14ac:dyDescent="0.2">
      <c r="J25" s="4"/>
    </row>
    <row r="26" spans="1:15" x14ac:dyDescent="0.2">
      <c r="A26" s="19" t="s">
        <v>479</v>
      </c>
      <c r="B26" s="19" t="s">
        <v>435</v>
      </c>
      <c r="H26" t="s">
        <v>479</v>
      </c>
      <c r="I26" t="s">
        <v>435</v>
      </c>
      <c r="J26" s="4"/>
    </row>
    <row r="27" spans="1:15" x14ac:dyDescent="0.2">
      <c r="A27" s="19" t="s">
        <v>437</v>
      </c>
      <c r="B27" s="4" t="s">
        <v>196</v>
      </c>
      <c r="C27" s="4" t="s">
        <v>71</v>
      </c>
      <c r="D27" s="4" t="s">
        <v>105</v>
      </c>
      <c r="E27" s="4" t="s">
        <v>99</v>
      </c>
      <c r="F27" s="4" t="s">
        <v>436</v>
      </c>
      <c r="G27" s="19"/>
      <c r="H27" s="19" t="s">
        <v>437</v>
      </c>
      <c r="I27" s="4"/>
      <c r="J27" s="19" t="s">
        <v>71</v>
      </c>
      <c r="K27" s="19" t="s">
        <v>105</v>
      </c>
      <c r="L27" t="s">
        <v>99</v>
      </c>
      <c r="M27" t="s">
        <v>436</v>
      </c>
    </row>
    <row r="28" spans="1:15" x14ac:dyDescent="0.2">
      <c r="A28" s="20" t="s">
        <v>63</v>
      </c>
      <c r="B28" s="21">
        <v>4</v>
      </c>
      <c r="C28" s="21">
        <v>26</v>
      </c>
      <c r="D28" s="21">
        <v>16</v>
      </c>
      <c r="E28" s="21">
        <v>4</v>
      </c>
      <c r="F28" s="21">
        <v>50</v>
      </c>
      <c r="H28" t="s">
        <v>63</v>
      </c>
      <c r="J28">
        <v>26</v>
      </c>
      <c r="K28">
        <v>20</v>
      </c>
      <c r="L28">
        <v>4</v>
      </c>
      <c r="M28">
        <v>50</v>
      </c>
      <c r="O28">
        <f>1/6*100</f>
        <v>16.666666666666664</v>
      </c>
    </row>
    <row r="29" spans="1:15" x14ac:dyDescent="0.2">
      <c r="A29" s="20" t="s">
        <v>86</v>
      </c>
      <c r="B29" s="21">
        <v>3</v>
      </c>
      <c r="C29" s="21">
        <v>46</v>
      </c>
      <c r="D29" s="21">
        <v>25</v>
      </c>
      <c r="E29" s="21">
        <v>39</v>
      </c>
      <c r="F29" s="21">
        <v>113</v>
      </c>
      <c r="H29" t="s">
        <v>86</v>
      </c>
      <c r="J29">
        <v>46</v>
      </c>
      <c r="K29">
        <v>28</v>
      </c>
      <c r="L29">
        <v>39</v>
      </c>
      <c r="M29">
        <v>113</v>
      </c>
    </row>
    <row r="30" spans="1:15" x14ac:dyDescent="0.2">
      <c r="A30" s="20" t="s">
        <v>436</v>
      </c>
      <c r="B30" s="21">
        <v>7</v>
      </c>
      <c r="C30" s="21">
        <v>72</v>
      </c>
      <c r="D30" s="21">
        <v>41</v>
      </c>
      <c r="E30" s="21">
        <v>43</v>
      </c>
      <c r="F30" s="21">
        <v>163</v>
      </c>
      <c r="H30" t="s">
        <v>436</v>
      </c>
      <c r="J30">
        <v>72</v>
      </c>
      <c r="K30">
        <v>48</v>
      </c>
      <c r="L30">
        <v>43</v>
      </c>
      <c r="M30">
        <v>163</v>
      </c>
    </row>
    <row r="31" spans="1:15" s="4" customFormat="1" x14ac:dyDescent="0.2">
      <c r="A31" s="20"/>
      <c r="B31" s="21"/>
      <c r="C31" s="21"/>
      <c r="D31" s="21"/>
      <c r="E31" s="21"/>
      <c r="F31" s="21"/>
    </row>
    <row r="32" spans="1:15" s="4" customFormat="1" x14ac:dyDescent="0.2">
      <c r="A32" s="19" t="s">
        <v>493</v>
      </c>
      <c r="B32" s="4" t="s">
        <v>435</v>
      </c>
      <c r="H32" s="4" t="s">
        <v>493</v>
      </c>
      <c r="I32" s="4" t="s">
        <v>435</v>
      </c>
    </row>
    <row r="33" spans="1:25" s="4" customFormat="1" x14ac:dyDescent="0.2">
      <c r="A33" s="19" t="s">
        <v>437</v>
      </c>
      <c r="B33" s="19" t="s">
        <v>196</v>
      </c>
      <c r="C33" s="19" t="s">
        <v>71</v>
      </c>
      <c r="D33" s="19" t="s">
        <v>105</v>
      </c>
      <c r="E33" s="19" t="s">
        <v>99</v>
      </c>
      <c r="F33" s="19" t="s">
        <v>492</v>
      </c>
      <c r="G33" s="19" t="s">
        <v>436</v>
      </c>
      <c r="H33" s="19" t="s">
        <v>437</v>
      </c>
      <c r="I33" s="19" t="s">
        <v>71</v>
      </c>
      <c r="J33" s="19" t="s">
        <v>105</v>
      </c>
      <c r="K33" s="19" t="s">
        <v>99</v>
      </c>
      <c r="L33" s="19" t="s">
        <v>436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s="4" customFormat="1" x14ac:dyDescent="0.2">
      <c r="A34" s="20" t="s">
        <v>481</v>
      </c>
      <c r="B34" s="21">
        <v>2</v>
      </c>
      <c r="C34" s="21">
        <v>22</v>
      </c>
      <c r="D34" s="21">
        <v>8</v>
      </c>
      <c r="E34" s="21">
        <v>10</v>
      </c>
      <c r="F34" s="21"/>
      <c r="G34" s="21">
        <v>42</v>
      </c>
      <c r="H34" s="4" t="s">
        <v>481</v>
      </c>
      <c r="I34" s="4">
        <v>22</v>
      </c>
      <c r="J34" s="4">
        <v>10</v>
      </c>
      <c r="K34" s="4">
        <v>10</v>
      </c>
      <c r="L34" s="4">
        <f>SUM(I34:K34)</f>
        <v>42</v>
      </c>
    </row>
    <row r="35" spans="1:25" s="4" customFormat="1" x14ac:dyDescent="0.2">
      <c r="A35" s="20" t="s">
        <v>482</v>
      </c>
      <c r="B35" s="21">
        <v>4</v>
      </c>
      <c r="C35" s="21">
        <v>31</v>
      </c>
      <c r="D35" s="21">
        <v>18</v>
      </c>
      <c r="E35" s="21">
        <v>19</v>
      </c>
      <c r="F35" s="21"/>
      <c r="G35" s="21">
        <v>72</v>
      </c>
      <c r="H35" s="4" t="s">
        <v>482</v>
      </c>
      <c r="I35" s="4">
        <v>31</v>
      </c>
      <c r="J35" s="4">
        <v>22</v>
      </c>
      <c r="K35" s="4">
        <v>19</v>
      </c>
      <c r="L35" s="4">
        <f>SUM(I35:K35)</f>
        <v>72</v>
      </c>
    </row>
    <row r="36" spans="1:25" s="4" customFormat="1" x14ac:dyDescent="0.2">
      <c r="A36" s="20" t="s">
        <v>491</v>
      </c>
      <c r="B36" s="21">
        <v>1</v>
      </c>
      <c r="C36" s="21">
        <v>19</v>
      </c>
      <c r="D36" s="21">
        <v>15</v>
      </c>
      <c r="E36" s="21">
        <v>13</v>
      </c>
      <c r="F36" s="21"/>
      <c r="G36" s="21">
        <v>48</v>
      </c>
      <c r="H36" s="4" t="s">
        <v>491</v>
      </c>
      <c r="I36" s="4">
        <v>19</v>
      </c>
      <c r="J36" s="4">
        <v>16</v>
      </c>
      <c r="K36" s="4">
        <v>13</v>
      </c>
      <c r="L36" s="4">
        <f>SUM(I36:K36)</f>
        <v>48</v>
      </c>
    </row>
    <row r="37" spans="1:25" s="4" customFormat="1" x14ac:dyDescent="0.2">
      <c r="A37" s="20" t="s">
        <v>492</v>
      </c>
      <c r="B37" s="21"/>
      <c r="C37" s="21"/>
      <c r="D37" s="21"/>
      <c r="E37" s="21"/>
      <c r="F37" s="21"/>
      <c r="G37" s="21"/>
      <c r="H37" s="4" t="s">
        <v>436</v>
      </c>
      <c r="I37" s="4">
        <f>SUM(I34:I36)</f>
        <v>72</v>
      </c>
      <c r="J37" s="4">
        <f>SUM(J34:J36)</f>
        <v>48</v>
      </c>
      <c r="K37" s="4">
        <f>SUM(K34:K36)</f>
        <v>42</v>
      </c>
      <c r="L37" s="4">
        <f>SUM(I37:K37)</f>
        <v>162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s="4" customFormat="1" ht="15" customHeight="1" x14ac:dyDescent="0.2">
      <c r="A38" s="20" t="s">
        <v>436</v>
      </c>
      <c r="B38" s="21">
        <v>7</v>
      </c>
      <c r="C38" s="21">
        <v>72</v>
      </c>
      <c r="D38" s="21">
        <v>41</v>
      </c>
      <c r="E38" s="21">
        <v>42</v>
      </c>
      <c r="F38" s="21"/>
      <c r="G38" s="21">
        <v>162</v>
      </c>
    </row>
    <row r="39" spans="1:25" s="4" customFormat="1" x14ac:dyDescent="0.2"/>
    <row r="40" spans="1:25" s="4" customFormat="1" x14ac:dyDescent="0.2">
      <c r="A40" s="19" t="s">
        <v>435</v>
      </c>
      <c r="B40"/>
      <c r="C40"/>
      <c r="D40"/>
      <c r="E40"/>
      <c r="F40"/>
      <c r="G40"/>
    </row>
    <row r="41" spans="1:25" s="4" customFormat="1" x14ac:dyDescent="0.2">
      <c r="A41" s="4" t="s">
        <v>196</v>
      </c>
      <c r="B41" s="4" t="s">
        <v>71</v>
      </c>
      <c r="C41" s="4" t="s">
        <v>105</v>
      </c>
      <c r="D41" s="4" t="s">
        <v>99</v>
      </c>
      <c r="E41" s="4" t="s">
        <v>492</v>
      </c>
      <c r="F41" s="4" t="s">
        <v>436</v>
      </c>
      <c r="G41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s="4" customFormat="1" x14ac:dyDescent="0.2">
      <c r="A42"/>
      <c r="B42"/>
      <c r="C42"/>
      <c r="D42"/>
      <c r="E42"/>
      <c r="F42"/>
      <c r="G42"/>
    </row>
    <row r="43" spans="1:25" s="4" customFormat="1" x14ac:dyDescent="0.2">
      <c r="A43"/>
      <c r="B43"/>
      <c r="C43"/>
      <c r="D43"/>
      <c r="E43"/>
      <c r="F43"/>
      <c r="G43"/>
    </row>
    <row r="44" spans="1:25" s="4" customFormat="1" x14ac:dyDescent="0.2">
      <c r="A44"/>
      <c r="B44"/>
      <c r="C44"/>
      <c r="D44"/>
      <c r="E44"/>
      <c r="F44"/>
      <c r="G44"/>
    </row>
    <row r="45" spans="1:25" s="4" customFormat="1" x14ac:dyDescent="0.2">
      <c r="A45"/>
      <c r="B45"/>
      <c r="C45"/>
      <c r="D45"/>
      <c r="E45"/>
      <c r="F45"/>
      <c r="G45"/>
    </row>
    <row r="46" spans="1:25" s="4" customFormat="1" x14ac:dyDescent="0.2">
      <c r="A46"/>
      <c r="B46"/>
      <c r="C46"/>
      <c r="D46"/>
      <c r="E46"/>
      <c r="F46"/>
      <c r="G46"/>
    </row>
    <row r="47" spans="1:25" s="4" customFormat="1" x14ac:dyDescent="0.2"/>
    <row r="48" spans="1:25" s="4" customFormat="1" x14ac:dyDescent="0.2"/>
    <row r="49" spans="1:25" s="4" customFormat="1" x14ac:dyDescent="0.2"/>
    <row r="50" spans="1:25" s="4" customFormat="1" x14ac:dyDescent="0.2"/>
    <row r="51" spans="1:25" s="4" customFormat="1" x14ac:dyDescent="0.2"/>
    <row r="52" spans="1:25" s="4" customFormat="1" x14ac:dyDescent="0.2"/>
    <row r="53" spans="1:25" s="4" customFormat="1" x14ac:dyDescent="0.2"/>
    <row r="54" spans="1:25" s="4" customFormat="1" x14ac:dyDescent="0.2"/>
    <row r="55" spans="1:25" s="4" customFormat="1" x14ac:dyDescent="0.2">
      <c r="A55"/>
      <c r="B55"/>
      <c r="C55"/>
      <c r="D55"/>
      <c r="E55"/>
      <c r="F55"/>
    </row>
    <row r="57" spans="1:25" x14ac:dyDescent="0.2">
      <c r="A57" s="19" t="s">
        <v>478</v>
      </c>
      <c r="B57" s="19" t="s">
        <v>435</v>
      </c>
      <c r="H57" s="19" t="s">
        <v>478</v>
      </c>
      <c r="I57" s="19" t="s">
        <v>435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x14ac:dyDescent="0.2">
      <c r="A58" s="19" t="s">
        <v>437</v>
      </c>
      <c r="B58" s="4" t="s">
        <v>106</v>
      </c>
      <c r="C58" s="4" t="s">
        <v>99</v>
      </c>
      <c r="D58" s="4" t="s">
        <v>112</v>
      </c>
      <c r="E58" s="4" t="s">
        <v>74</v>
      </c>
      <c r="F58" s="4" t="s">
        <v>436</v>
      </c>
      <c r="H58" t="s">
        <v>437</v>
      </c>
      <c r="I58" t="s">
        <v>106</v>
      </c>
      <c r="J58" t="s">
        <v>99</v>
      </c>
      <c r="K58" t="s">
        <v>112</v>
      </c>
      <c r="L58" t="s">
        <v>74</v>
      </c>
      <c r="M58" t="s">
        <v>436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x14ac:dyDescent="0.2">
      <c r="A59" s="20" t="s">
        <v>116</v>
      </c>
      <c r="B59" s="21">
        <v>4</v>
      </c>
      <c r="C59" s="21">
        <v>20</v>
      </c>
      <c r="D59" s="21">
        <v>12</v>
      </c>
      <c r="E59" s="21">
        <v>22</v>
      </c>
      <c r="F59" s="21">
        <v>58</v>
      </c>
      <c r="H59" s="24" t="s">
        <v>483</v>
      </c>
      <c r="I59">
        <v>6</v>
      </c>
      <c r="J59">
        <v>25</v>
      </c>
      <c r="K59">
        <v>14</v>
      </c>
      <c r="L59">
        <v>25</v>
      </c>
      <c r="M59">
        <v>70</v>
      </c>
    </row>
    <row r="60" spans="1:25" x14ac:dyDescent="0.2">
      <c r="A60" s="20" t="s">
        <v>64</v>
      </c>
      <c r="B60" s="21">
        <v>16</v>
      </c>
      <c r="C60" s="21">
        <v>17</v>
      </c>
      <c r="D60" s="21">
        <v>38</v>
      </c>
      <c r="E60" s="21">
        <v>22</v>
      </c>
      <c r="F60" s="21">
        <v>93</v>
      </c>
      <c r="H60" t="s">
        <v>64</v>
      </c>
      <c r="I60">
        <v>16</v>
      </c>
      <c r="J60">
        <v>17</v>
      </c>
      <c r="K60">
        <v>38</v>
      </c>
      <c r="L60">
        <v>22</v>
      </c>
      <c r="M60">
        <v>93</v>
      </c>
    </row>
    <row r="61" spans="1:25" x14ac:dyDescent="0.2">
      <c r="A61" s="20" t="s">
        <v>136</v>
      </c>
      <c r="B61" s="21">
        <v>1</v>
      </c>
      <c r="C61" s="21">
        <v>4</v>
      </c>
      <c r="D61" s="21">
        <v>2</v>
      </c>
      <c r="E61" s="21">
        <v>1</v>
      </c>
      <c r="F61" s="21">
        <v>8</v>
      </c>
      <c r="H61" t="s">
        <v>436</v>
      </c>
      <c r="I61">
        <v>22</v>
      </c>
      <c r="J61">
        <v>42</v>
      </c>
      <c r="K61">
        <v>52</v>
      </c>
      <c r="L61">
        <v>47</v>
      </c>
      <c r="M61">
        <v>163</v>
      </c>
    </row>
    <row r="62" spans="1:25" x14ac:dyDescent="0.2">
      <c r="A62" s="20" t="s">
        <v>149</v>
      </c>
      <c r="B62" s="21">
        <v>1</v>
      </c>
      <c r="C62" s="21">
        <v>1</v>
      </c>
      <c r="D62" s="21"/>
      <c r="E62" s="21">
        <v>2</v>
      </c>
      <c r="F62" s="21">
        <v>4</v>
      </c>
    </row>
    <row r="63" spans="1:25" x14ac:dyDescent="0.2">
      <c r="A63" s="20" t="s">
        <v>436</v>
      </c>
      <c r="B63" s="21">
        <v>22</v>
      </c>
      <c r="C63" s="21">
        <v>42</v>
      </c>
      <c r="D63" s="21">
        <v>52</v>
      </c>
      <c r="E63" s="21">
        <v>47</v>
      </c>
      <c r="F63" s="21">
        <v>163</v>
      </c>
      <c r="H63" t="s">
        <v>477</v>
      </c>
      <c r="I63" t="s">
        <v>435</v>
      </c>
    </row>
    <row r="64" spans="1:25" x14ac:dyDescent="0.2">
      <c r="H64" t="s">
        <v>437</v>
      </c>
      <c r="I64" t="s">
        <v>106</v>
      </c>
      <c r="J64" t="s">
        <v>99</v>
      </c>
      <c r="K64" t="s">
        <v>112</v>
      </c>
      <c r="L64" t="s">
        <v>74</v>
      </c>
      <c r="M64" t="s">
        <v>436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x14ac:dyDescent="0.2">
      <c r="A65" s="19" t="s">
        <v>477</v>
      </c>
      <c r="B65" s="19" t="s">
        <v>435</v>
      </c>
      <c r="H65" t="s">
        <v>66</v>
      </c>
      <c r="I65">
        <v>7</v>
      </c>
      <c r="J65">
        <v>13</v>
      </c>
      <c r="K65">
        <v>12</v>
      </c>
      <c r="L65">
        <v>13</v>
      </c>
      <c r="M65">
        <v>45</v>
      </c>
    </row>
    <row r="66" spans="1:25" x14ac:dyDescent="0.2">
      <c r="A66" s="19" t="s">
        <v>437</v>
      </c>
      <c r="B66" s="4" t="s">
        <v>106</v>
      </c>
      <c r="C66" s="4" t="s">
        <v>99</v>
      </c>
      <c r="D66" s="4" t="s">
        <v>112</v>
      </c>
      <c r="E66" s="4" t="s">
        <v>74</v>
      </c>
      <c r="F66" s="4" t="s">
        <v>436</v>
      </c>
      <c r="H66" t="s">
        <v>118</v>
      </c>
      <c r="I66">
        <v>6</v>
      </c>
      <c r="J66">
        <v>7</v>
      </c>
      <c r="K66">
        <v>11</v>
      </c>
      <c r="L66">
        <v>5</v>
      </c>
      <c r="M66">
        <v>29</v>
      </c>
    </row>
    <row r="67" spans="1:25" x14ac:dyDescent="0.2">
      <c r="A67" s="20" t="s">
        <v>66</v>
      </c>
      <c r="B67" s="21">
        <v>7</v>
      </c>
      <c r="C67" s="21">
        <v>13</v>
      </c>
      <c r="D67" s="21">
        <v>12</v>
      </c>
      <c r="E67" s="21">
        <v>13</v>
      </c>
      <c r="F67" s="21">
        <v>45</v>
      </c>
      <c r="H67" t="s">
        <v>87</v>
      </c>
      <c r="I67">
        <v>5</v>
      </c>
      <c r="J67">
        <v>13</v>
      </c>
      <c r="K67">
        <v>9</v>
      </c>
      <c r="L67">
        <v>16</v>
      </c>
      <c r="M67">
        <v>43</v>
      </c>
    </row>
    <row r="68" spans="1:25" x14ac:dyDescent="0.2">
      <c r="A68" s="20" t="s">
        <v>118</v>
      </c>
      <c r="B68" s="21">
        <v>6</v>
      </c>
      <c r="C68" s="21">
        <v>7</v>
      </c>
      <c r="D68" s="21">
        <v>11</v>
      </c>
      <c r="E68" s="21">
        <v>5</v>
      </c>
      <c r="F68" s="21">
        <v>29</v>
      </c>
      <c r="H68" t="s">
        <v>104</v>
      </c>
      <c r="I68">
        <v>4</v>
      </c>
      <c r="J68">
        <v>9</v>
      </c>
      <c r="K68">
        <v>20</v>
      </c>
      <c r="L68">
        <v>13</v>
      </c>
      <c r="M68">
        <v>46</v>
      </c>
    </row>
    <row r="69" spans="1:25" x14ac:dyDescent="0.2">
      <c r="A69" s="20" t="s">
        <v>87</v>
      </c>
      <c r="B69" s="21">
        <v>5</v>
      </c>
      <c r="C69" s="21">
        <v>13</v>
      </c>
      <c r="D69" s="21">
        <v>9</v>
      </c>
      <c r="E69" s="21">
        <v>16</v>
      </c>
      <c r="F69" s="21">
        <v>43</v>
      </c>
      <c r="H69" t="s">
        <v>436</v>
      </c>
      <c r="I69">
        <v>22</v>
      </c>
      <c r="J69">
        <v>42</v>
      </c>
      <c r="K69">
        <v>52</v>
      </c>
      <c r="L69">
        <v>47</v>
      </c>
      <c r="M69">
        <v>163</v>
      </c>
    </row>
    <row r="70" spans="1:25" x14ac:dyDescent="0.2">
      <c r="A70" s="20" t="s">
        <v>104</v>
      </c>
      <c r="B70" s="21">
        <v>4</v>
      </c>
      <c r="C70" s="21">
        <v>9</v>
      </c>
      <c r="D70" s="21">
        <v>20</v>
      </c>
      <c r="E70" s="21">
        <v>13</v>
      </c>
      <c r="F70" s="21">
        <v>46</v>
      </c>
    </row>
    <row r="71" spans="1:25" x14ac:dyDescent="0.2">
      <c r="A71" s="20" t="s">
        <v>436</v>
      </c>
      <c r="B71" s="21">
        <v>22</v>
      </c>
      <c r="C71" s="21">
        <v>42</v>
      </c>
      <c r="D71" s="21">
        <v>52</v>
      </c>
      <c r="E71" s="21">
        <v>47</v>
      </c>
      <c r="F71" s="21">
        <v>163</v>
      </c>
    </row>
    <row r="73" spans="1:25" x14ac:dyDescent="0.2">
      <c r="A73" s="19" t="s">
        <v>479</v>
      </c>
      <c r="B73" s="19" t="s">
        <v>435</v>
      </c>
      <c r="H73" t="s">
        <v>479</v>
      </c>
      <c r="I73" t="s">
        <v>435</v>
      </c>
    </row>
    <row r="74" spans="1:25" x14ac:dyDescent="0.2">
      <c r="A74" s="19" t="s">
        <v>437</v>
      </c>
      <c r="B74" s="4" t="s">
        <v>106</v>
      </c>
      <c r="C74" s="4" t="s">
        <v>99</v>
      </c>
      <c r="D74" s="4" t="s">
        <v>112</v>
      </c>
      <c r="E74" s="4" t="s">
        <v>74</v>
      </c>
      <c r="F74" s="4" t="s">
        <v>436</v>
      </c>
      <c r="H74" t="s">
        <v>437</v>
      </c>
      <c r="J74" t="s">
        <v>99</v>
      </c>
      <c r="K74" s="24" t="s">
        <v>517</v>
      </c>
      <c r="L74" t="s">
        <v>74</v>
      </c>
      <c r="M74" t="s">
        <v>436</v>
      </c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x14ac:dyDescent="0.2">
      <c r="A75" s="20" t="s">
        <v>98</v>
      </c>
      <c r="B75" s="21"/>
      <c r="C75" s="21">
        <v>23</v>
      </c>
      <c r="D75" s="21">
        <v>4</v>
      </c>
      <c r="E75" s="21">
        <v>10</v>
      </c>
      <c r="F75" s="21">
        <v>37</v>
      </c>
      <c r="H75" t="s">
        <v>98</v>
      </c>
      <c r="J75">
        <v>23</v>
      </c>
      <c r="K75">
        <v>4</v>
      </c>
      <c r="L75">
        <v>10</v>
      </c>
      <c r="M75">
        <f>SUM(J75:L75)</f>
        <v>37</v>
      </c>
    </row>
    <row r="76" spans="1:25" x14ac:dyDescent="0.2">
      <c r="A76" s="20" t="s">
        <v>113</v>
      </c>
      <c r="B76" s="21">
        <v>7</v>
      </c>
      <c r="C76" s="21">
        <v>1</v>
      </c>
      <c r="D76" s="21">
        <v>15</v>
      </c>
      <c r="E76" s="21">
        <v>11</v>
      </c>
      <c r="F76" s="21">
        <v>34</v>
      </c>
      <c r="H76" t="s">
        <v>113</v>
      </c>
      <c r="J76">
        <v>19</v>
      </c>
      <c r="K76">
        <v>70</v>
      </c>
      <c r="L76">
        <v>37</v>
      </c>
      <c r="M76" s="4">
        <f>SUM(J76:L76)</f>
        <v>126</v>
      </c>
    </row>
    <row r="77" spans="1:25" x14ac:dyDescent="0.2">
      <c r="A77" s="20" t="s">
        <v>70</v>
      </c>
      <c r="B77" s="21">
        <v>15</v>
      </c>
      <c r="C77" s="21">
        <v>18</v>
      </c>
      <c r="D77" s="21">
        <v>33</v>
      </c>
      <c r="E77" s="21">
        <v>26</v>
      </c>
      <c r="F77" s="21">
        <v>92</v>
      </c>
      <c r="H77" t="s">
        <v>436</v>
      </c>
      <c r="J77">
        <f>SUM(J75:J76)</f>
        <v>42</v>
      </c>
      <c r="K77" s="4">
        <f>SUM(K75:K76)</f>
        <v>74</v>
      </c>
      <c r="L77" s="4">
        <f>SUM(L75:L76)</f>
        <v>47</v>
      </c>
      <c r="M77" s="4">
        <f>SUM(J77:L77)</f>
        <v>163</v>
      </c>
    </row>
    <row r="78" spans="1:25" x14ac:dyDescent="0.2">
      <c r="A78" s="20" t="s">
        <v>436</v>
      </c>
      <c r="B78" s="21">
        <v>22</v>
      </c>
      <c r="C78" s="21">
        <v>42</v>
      </c>
      <c r="D78" s="21">
        <v>52</v>
      </c>
      <c r="E78" s="21">
        <v>47</v>
      </c>
      <c r="F78" s="21">
        <v>163</v>
      </c>
    </row>
    <row r="80" spans="1:25" x14ac:dyDescent="0.2">
      <c r="A80" s="19" t="s">
        <v>479</v>
      </c>
      <c r="B80" s="19" t="s">
        <v>435</v>
      </c>
      <c r="H80" t="s">
        <v>479</v>
      </c>
      <c r="I80" t="s">
        <v>435</v>
      </c>
    </row>
    <row r="81" spans="1:25" x14ac:dyDescent="0.2">
      <c r="A81" s="19" t="s">
        <v>437</v>
      </c>
      <c r="B81" s="4" t="s">
        <v>98</v>
      </c>
      <c r="C81" s="4" t="s">
        <v>113</v>
      </c>
      <c r="D81" s="4" t="s">
        <v>75</v>
      </c>
      <c r="E81" s="4" t="s">
        <v>107</v>
      </c>
      <c r="F81" s="4" t="s">
        <v>123</v>
      </c>
      <c r="G81" s="4" t="s">
        <v>436</v>
      </c>
      <c r="H81" t="s">
        <v>437</v>
      </c>
      <c r="I81" t="s">
        <v>98</v>
      </c>
      <c r="J81" t="s">
        <v>75</v>
      </c>
      <c r="K81" s="24" t="s">
        <v>113</v>
      </c>
      <c r="L81" t="s">
        <v>123</v>
      </c>
      <c r="M81" t="s">
        <v>436</v>
      </c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x14ac:dyDescent="0.2">
      <c r="A82" s="20" t="s">
        <v>98</v>
      </c>
      <c r="B82" s="21">
        <v>7</v>
      </c>
      <c r="C82" s="21"/>
      <c r="D82" s="21">
        <v>10</v>
      </c>
      <c r="E82" s="21">
        <v>4</v>
      </c>
      <c r="F82" s="21">
        <v>16</v>
      </c>
      <c r="G82" s="21">
        <v>37</v>
      </c>
      <c r="H82" t="s">
        <v>98</v>
      </c>
      <c r="I82">
        <v>7</v>
      </c>
      <c r="J82">
        <v>10</v>
      </c>
      <c r="K82">
        <v>4</v>
      </c>
      <c r="L82">
        <v>16</v>
      </c>
      <c r="M82">
        <v>37</v>
      </c>
    </row>
    <row r="83" spans="1:25" x14ac:dyDescent="0.2">
      <c r="A83" s="20" t="s">
        <v>113</v>
      </c>
      <c r="B83" s="21">
        <v>3</v>
      </c>
      <c r="C83" s="21">
        <v>5</v>
      </c>
      <c r="D83" s="21">
        <v>4</v>
      </c>
      <c r="E83" s="21">
        <v>14</v>
      </c>
      <c r="F83" s="21">
        <v>8</v>
      </c>
      <c r="G83" s="21">
        <v>34</v>
      </c>
      <c r="H83" t="s">
        <v>113</v>
      </c>
      <c r="I83">
        <v>3</v>
      </c>
      <c r="J83">
        <v>4</v>
      </c>
      <c r="K83">
        <v>19</v>
      </c>
      <c r="L83">
        <v>8</v>
      </c>
      <c r="M83">
        <v>34</v>
      </c>
    </row>
    <row r="84" spans="1:25" x14ac:dyDescent="0.2">
      <c r="A84" s="20" t="s">
        <v>70</v>
      </c>
      <c r="B84" s="21">
        <v>11</v>
      </c>
      <c r="C84" s="21">
        <v>5</v>
      </c>
      <c r="D84" s="21">
        <v>26</v>
      </c>
      <c r="E84" s="21">
        <v>20</v>
      </c>
      <c r="F84" s="21">
        <v>30</v>
      </c>
      <c r="G84" s="21">
        <v>92</v>
      </c>
      <c r="H84" t="s">
        <v>70</v>
      </c>
      <c r="I84">
        <v>11</v>
      </c>
      <c r="J84">
        <v>26</v>
      </c>
      <c r="K84">
        <v>25</v>
      </c>
      <c r="L84">
        <v>30</v>
      </c>
      <c r="M84">
        <v>92</v>
      </c>
    </row>
    <row r="85" spans="1:25" x14ac:dyDescent="0.2">
      <c r="A85" s="20" t="s">
        <v>436</v>
      </c>
      <c r="B85" s="21">
        <v>21</v>
      </c>
      <c r="C85" s="21">
        <v>10</v>
      </c>
      <c r="D85" s="21">
        <v>40</v>
      </c>
      <c r="E85" s="21">
        <v>38</v>
      </c>
      <c r="F85" s="21">
        <v>54</v>
      </c>
      <c r="G85" s="21">
        <v>163</v>
      </c>
      <c r="H85" t="s">
        <v>436</v>
      </c>
      <c r="I85">
        <v>21</v>
      </c>
      <c r="J85">
        <v>40</v>
      </c>
      <c r="K85">
        <v>38</v>
      </c>
      <c r="L85">
        <v>54</v>
      </c>
      <c r="M85">
        <v>163</v>
      </c>
    </row>
    <row r="87" spans="1:25" x14ac:dyDescent="0.2">
      <c r="A87" s="19" t="s">
        <v>476</v>
      </c>
      <c r="B87" s="19" t="s">
        <v>435</v>
      </c>
      <c r="H87" t="s">
        <v>476</v>
      </c>
      <c r="I87" t="s">
        <v>435</v>
      </c>
    </row>
    <row r="88" spans="1:25" x14ac:dyDescent="0.2">
      <c r="A88" s="19" t="s">
        <v>437</v>
      </c>
      <c r="B88" s="4" t="s">
        <v>98</v>
      </c>
      <c r="C88" s="4" t="s">
        <v>113</v>
      </c>
      <c r="D88" s="4" t="s">
        <v>75</v>
      </c>
      <c r="E88" s="4" t="s">
        <v>107</v>
      </c>
      <c r="F88" s="4" t="s">
        <v>123</v>
      </c>
      <c r="G88" s="4" t="s">
        <v>436</v>
      </c>
      <c r="H88" s="19" t="s">
        <v>437</v>
      </c>
      <c r="I88" s="19" t="s">
        <v>98</v>
      </c>
      <c r="J88" s="19" t="s">
        <v>113</v>
      </c>
      <c r="K88" s="19" t="s">
        <v>75</v>
      </c>
      <c r="L88" s="19" t="s">
        <v>107</v>
      </c>
      <c r="M88" s="19" t="s">
        <v>123</v>
      </c>
      <c r="N88" s="19" t="s">
        <v>436</v>
      </c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x14ac:dyDescent="0.2">
      <c r="A89" s="20" t="s">
        <v>63</v>
      </c>
      <c r="B89" s="21">
        <v>5</v>
      </c>
      <c r="C89" s="21">
        <v>5</v>
      </c>
      <c r="D89" s="21">
        <v>10</v>
      </c>
      <c r="E89" s="21">
        <v>14</v>
      </c>
      <c r="F89" s="21">
        <v>16</v>
      </c>
      <c r="G89" s="21">
        <v>50</v>
      </c>
      <c r="H89" t="s">
        <v>63</v>
      </c>
      <c r="I89">
        <v>5</v>
      </c>
      <c r="J89">
        <v>5</v>
      </c>
      <c r="K89">
        <v>10</v>
      </c>
      <c r="L89">
        <v>14</v>
      </c>
      <c r="M89">
        <v>16</v>
      </c>
      <c r="N89">
        <v>50</v>
      </c>
    </row>
    <row r="90" spans="1:25" x14ac:dyDescent="0.2">
      <c r="A90" s="20" t="s">
        <v>86</v>
      </c>
      <c r="B90" s="21">
        <v>16</v>
      </c>
      <c r="C90" s="21">
        <v>5</v>
      </c>
      <c r="D90" s="21">
        <v>30</v>
      </c>
      <c r="E90" s="21">
        <v>24</v>
      </c>
      <c r="F90" s="21">
        <v>38</v>
      </c>
      <c r="G90" s="21">
        <v>113</v>
      </c>
      <c r="H90" t="s">
        <v>86</v>
      </c>
      <c r="I90">
        <v>16</v>
      </c>
      <c r="J90">
        <v>5</v>
      </c>
      <c r="K90">
        <v>30</v>
      </c>
      <c r="L90">
        <v>24</v>
      </c>
      <c r="M90">
        <v>38</v>
      </c>
      <c r="N90">
        <v>113</v>
      </c>
    </row>
    <row r="91" spans="1:25" x14ac:dyDescent="0.2">
      <c r="A91" s="20" t="s">
        <v>436</v>
      </c>
      <c r="B91" s="21">
        <v>21</v>
      </c>
      <c r="C91" s="21">
        <v>10</v>
      </c>
      <c r="D91" s="21">
        <v>40</v>
      </c>
      <c r="E91" s="21">
        <v>38</v>
      </c>
      <c r="F91" s="21">
        <v>54</v>
      </c>
      <c r="G91" s="21">
        <v>163</v>
      </c>
      <c r="H91" t="s">
        <v>436</v>
      </c>
      <c r="I91">
        <v>21</v>
      </c>
      <c r="J91">
        <v>10</v>
      </c>
      <c r="K91">
        <v>40</v>
      </c>
      <c r="L91">
        <v>38</v>
      </c>
      <c r="M91">
        <v>54</v>
      </c>
      <c r="N91">
        <v>163</v>
      </c>
    </row>
    <row r="93" spans="1:25" x14ac:dyDescent="0.2">
      <c r="A93" s="19" t="s">
        <v>478</v>
      </c>
      <c r="B93" s="19" t="s">
        <v>435</v>
      </c>
      <c r="H93" t="s">
        <v>478</v>
      </c>
      <c r="I93" t="s">
        <v>435</v>
      </c>
    </row>
    <row r="94" spans="1:25" x14ac:dyDescent="0.2">
      <c r="A94" s="19" t="s">
        <v>437</v>
      </c>
      <c r="B94" s="4" t="s">
        <v>98</v>
      </c>
      <c r="C94" s="4" t="s">
        <v>113</v>
      </c>
      <c r="D94" s="4" t="s">
        <v>75</v>
      </c>
      <c r="E94" s="4" t="s">
        <v>107</v>
      </c>
      <c r="F94" s="4" t="s">
        <v>123</v>
      </c>
      <c r="G94" s="4" t="s">
        <v>436</v>
      </c>
      <c r="H94" t="s">
        <v>437</v>
      </c>
      <c r="I94" t="s">
        <v>98</v>
      </c>
      <c r="J94" t="s">
        <v>113</v>
      </c>
      <c r="K94" t="s">
        <v>75</v>
      </c>
      <c r="L94" t="s">
        <v>107</v>
      </c>
      <c r="M94" t="s">
        <v>123</v>
      </c>
      <c r="N94" t="s">
        <v>436</v>
      </c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x14ac:dyDescent="0.2">
      <c r="A95" s="20" t="s">
        <v>116</v>
      </c>
      <c r="B95" s="21">
        <v>7</v>
      </c>
      <c r="C95" s="21">
        <v>2</v>
      </c>
      <c r="D95" s="21">
        <v>14</v>
      </c>
      <c r="E95" s="21">
        <v>12</v>
      </c>
      <c r="F95" s="21">
        <v>23</v>
      </c>
      <c r="G95" s="21">
        <v>58</v>
      </c>
      <c r="H95" s="24" t="s">
        <v>483</v>
      </c>
      <c r="I95">
        <v>9</v>
      </c>
      <c r="J95">
        <v>3</v>
      </c>
      <c r="K95">
        <v>19</v>
      </c>
      <c r="L95">
        <v>15</v>
      </c>
      <c r="M95">
        <v>24</v>
      </c>
      <c r="N95">
        <v>58</v>
      </c>
    </row>
    <row r="96" spans="1:25" x14ac:dyDescent="0.2">
      <c r="A96" s="20" t="s">
        <v>64</v>
      </c>
      <c r="B96" s="21">
        <v>12</v>
      </c>
      <c r="C96" s="21">
        <v>7</v>
      </c>
      <c r="D96" s="21">
        <v>21</v>
      </c>
      <c r="E96" s="21">
        <v>23</v>
      </c>
      <c r="F96" s="21">
        <v>30</v>
      </c>
      <c r="G96" s="21">
        <v>93</v>
      </c>
      <c r="H96" t="s">
        <v>64</v>
      </c>
      <c r="I96">
        <v>12</v>
      </c>
      <c r="J96">
        <v>7</v>
      </c>
      <c r="K96">
        <v>21</v>
      </c>
      <c r="L96">
        <v>23</v>
      </c>
      <c r="M96">
        <v>30</v>
      </c>
      <c r="N96">
        <v>93</v>
      </c>
    </row>
    <row r="97" spans="1:25" x14ac:dyDescent="0.2">
      <c r="A97" s="20" t="s">
        <v>136</v>
      </c>
      <c r="B97" s="21">
        <v>2</v>
      </c>
      <c r="C97" s="21">
        <v>1</v>
      </c>
      <c r="D97" s="21">
        <v>3</v>
      </c>
      <c r="E97" s="21">
        <v>2</v>
      </c>
      <c r="F97" s="21"/>
      <c r="G97" s="21">
        <v>8</v>
      </c>
      <c r="H97" t="s">
        <v>436</v>
      </c>
      <c r="I97">
        <v>21</v>
      </c>
      <c r="J97">
        <v>10</v>
      </c>
      <c r="K97">
        <v>40</v>
      </c>
      <c r="L97">
        <v>38</v>
      </c>
      <c r="M97">
        <v>54</v>
      </c>
      <c r="N97">
        <v>163</v>
      </c>
    </row>
    <row r="98" spans="1:25" x14ac:dyDescent="0.2">
      <c r="A98" s="20" t="s">
        <v>149</v>
      </c>
      <c r="B98" s="21"/>
      <c r="C98" s="21"/>
      <c r="D98" s="21">
        <v>2</v>
      </c>
      <c r="E98" s="21">
        <v>1</v>
      </c>
      <c r="F98" s="21">
        <v>1</v>
      </c>
      <c r="G98" s="21">
        <v>4</v>
      </c>
    </row>
    <row r="99" spans="1:25" x14ac:dyDescent="0.2">
      <c r="A99" s="20" t="s">
        <v>436</v>
      </c>
      <c r="B99" s="21">
        <v>21</v>
      </c>
      <c r="C99" s="21">
        <v>10</v>
      </c>
      <c r="D99" s="21">
        <v>40</v>
      </c>
      <c r="E99" s="21">
        <v>38</v>
      </c>
      <c r="F99" s="21">
        <v>54</v>
      </c>
      <c r="G99" s="21">
        <v>163</v>
      </c>
    </row>
    <row r="101" spans="1:25" x14ac:dyDescent="0.2">
      <c r="A101" s="19" t="s">
        <v>479</v>
      </c>
      <c r="B101" s="19" t="s">
        <v>435</v>
      </c>
      <c r="H101" s="24" t="s">
        <v>518</v>
      </c>
    </row>
    <row r="102" spans="1:25" x14ac:dyDescent="0.2">
      <c r="A102" s="19" t="s">
        <v>437</v>
      </c>
      <c r="B102" s="4" t="s">
        <v>98</v>
      </c>
      <c r="C102" s="4" t="s">
        <v>113</v>
      </c>
      <c r="D102" s="4" t="s">
        <v>75</v>
      </c>
      <c r="E102" s="4" t="s">
        <v>107</v>
      </c>
      <c r="F102" s="4" t="s">
        <v>123</v>
      </c>
      <c r="G102" s="4" t="s">
        <v>436</v>
      </c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x14ac:dyDescent="0.2">
      <c r="A103" s="20" t="s">
        <v>98</v>
      </c>
      <c r="B103" s="21">
        <v>7</v>
      </c>
      <c r="C103" s="21"/>
      <c r="D103" s="21">
        <v>10</v>
      </c>
      <c r="E103" s="21">
        <v>4</v>
      </c>
      <c r="F103" s="21">
        <v>16</v>
      </c>
      <c r="G103" s="21">
        <v>37</v>
      </c>
    </row>
    <row r="104" spans="1:25" x14ac:dyDescent="0.2">
      <c r="A104" s="20" t="s">
        <v>113</v>
      </c>
      <c r="B104" s="21">
        <v>3</v>
      </c>
      <c r="C104" s="21">
        <v>5</v>
      </c>
      <c r="D104" s="21">
        <v>4</v>
      </c>
      <c r="E104" s="21">
        <v>14</v>
      </c>
      <c r="F104" s="21">
        <v>8</v>
      </c>
      <c r="G104" s="21">
        <v>34</v>
      </c>
      <c r="M104" s="4"/>
    </row>
    <row r="105" spans="1:25" x14ac:dyDescent="0.2">
      <c r="A105" s="20" t="s">
        <v>70</v>
      </c>
      <c r="B105" s="21">
        <v>11</v>
      </c>
      <c r="C105" s="21">
        <v>5</v>
      </c>
      <c r="D105" s="21">
        <v>26</v>
      </c>
      <c r="E105" s="21">
        <v>20</v>
      </c>
      <c r="F105" s="21">
        <v>30</v>
      </c>
      <c r="G105" s="21">
        <v>92</v>
      </c>
      <c r="M105" s="4"/>
    </row>
    <row r="106" spans="1:25" x14ac:dyDescent="0.2">
      <c r="A106" s="20" t="s">
        <v>436</v>
      </c>
      <c r="B106" s="21">
        <v>21</v>
      </c>
      <c r="C106" s="21">
        <v>10</v>
      </c>
      <c r="D106" s="21">
        <v>40</v>
      </c>
      <c r="E106" s="21">
        <v>38</v>
      </c>
      <c r="F106" s="21">
        <v>54</v>
      </c>
      <c r="G106" s="21">
        <v>163</v>
      </c>
      <c r="J106" s="4"/>
      <c r="K106" s="4"/>
      <c r="L106" s="4"/>
    </row>
    <row r="108" spans="1:25" x14ac:dyDescent="0.2">
      <c r="A108" s="19" t="s">
        <v>476</v>
      </c>
      <c r="B108" s="19" t="s">
        <v>435</v>
      </c>
    </row>
    <row r="109" spans="1:25" x14ac:dyDescent="0.2">
      <c r="A109" s="19" t="s">
        <v>437</v>
      </c>
      <c r="B109" s="4" t="s">
        <v>77</v>
      </c>
      <c r="C109" s="4" t="s">
        <v>188</v>
      </c>
      <c r="D109" s="4" t="s">
        <v>100</v>
      </c>
      <c r="E109" s="4" t="s">
        <v>436</v>
      </c>
    </row>
    <row r="110" spans="1:25" x14ac:dyDescent="0.2">
      <c r="A110" s="20" t="s">
        <v>63</v>
      </c>
      <c r="B110" s="21">
        <v>25</v>
      </c>
      <c r="C110" s="21">
        <v>1</v>
      </c>
      <c r="D110" s="21">
        <v>24</v>
      </c>
      <c r="E110" s="21">
        <v>50</v>
      </c>
    </row>
    <row r="111" spans="1:25" x14ac:dyDescent="0.2">
      <c r="A111" s="20" t="s">
        <v>86</v>
      </c>
      <c r="B111" s="21">
        <v>52</v>
      </c>
      <c r="C111" s="21">
        <v>6</v>
      </c>
      <c r="D111" s="21">
        <v>55</v>
      </c>
      <c r="E111" s="21">
        <v>113</v>
      </c>
    </row>
    <row r="112" spans="1:25" x14ac:dyDescent="0.2">
      <c r="A112" s="20" t="s">
        <v>436</v>
      </c>
      <c r="B112" s="21">
        <v>77</v>
      </c>
      <c r="C112" s="21">
        <v>7</v>
      </c>
      <c r="D112" s="21">
        <v>79</v>
      </c>
      <c r="E112" s="21">
        <v>163</v>
      </c>
    </row>
    <row r="114" spans="1:11" x14ac:dyDescent="0.2">
      <c r="A114" s="19" t="s">
        <v>479</v>
      </c>
      <c r="B114" s="19" t="s">
        <v>435</v>
      </c>
    </row>
    <row r="115" spans="1:11" x14ac:dyDescent="0.2">
      <c r="A115" s="19" t="s">
        <v>437</v>
      </c>
      <c r="B115" s="4" t="s">
        <v>77</v>
      </c>
      <c r="C115" s="4" t="s">
        <v>188</v>
      </c>
      <c r="D115" s="4" t="s">
        <v>100</v>
      </c>
      <c r="E115" s="4" t="s">
        <v>436</v>
      </c>
      <c r="F115" s="19"/>
      <c r="G115" s="19"/>
    </row>
    <row r="116" spans="1:11" x14ac:dyDescent="0.2">
      <c r="A116" s="20" t="s">
        <v>98</v>
      </c>
      <c r="B116" s="21">
        <v>18</v>
      </c>
      <c r="C116" s="21">
        <v>1</v>
      </c>
      <c r="D116" s="21">
        <v>18</v>
      </c>
      <c r="E116" s="21">
        <v>37</v>
      </c>
    </row>
    <row r="117" spans="1:11" x14ac:dyDescent="0.2">
      <c r="A117" s="20" t="s">
        <v>113</v>
      </c>
      <c r="B117" s="21">
        <v>18</v>
      </c>
      <c r="C117" s="21">
        <v>2</v>
      </c>
      <c r="D117" s="21">
        <v>14</v>
      </c>
      <c r="E117" s="21">
        <v>34</v>
      </c>
    </row>
    <row r="118" spans="1:11" x14ac:dyDescent="0.2">
      <c r="A118" s="20" t="s">
        <v>70</v>
      </c>
      <c r="B118" s="21">
        <v>41</v>
      </c>
      <c r="C118" s="21">
        <v>4</v>
      </c>
      <c r="D118" s="21">
        <v>47</v>
      </c>
      <c r="E118" s="21">
        <v>92</v>
      </c>
    </row>
    <row r="119" spans="1:11" x14ac:dyDescent="0.2">
      <c r="A119" s="20" t="s">
        <v>436</v>
      </c>
      <c r="B119" s="21">
        <v>77</v>
      </c>
      <c r="C119" s="21">
        <v>7</v>
      </c>
      <c r="D119" s="21">
        <v>79</v>
      </c>
      <c r="E119" s="21">
        <v>163</v>
      </c>
    </row>
    <row r="121" spans="1:11" x14ac:dyDescent="0.2">
      <c r="A121" s="19" t="s">
        <v>476</v>
      </c>
      <c r="B121" s="19" t="s">
        <v>435</v>
      </c>
    </row>
    <row r="122" spans="1:11" x14ac:dyDescent="0.2">
      <c r="A122" s="19" t="s">
        <v>437</v>
      </c>
      <c r="B122" s="4" t="s">
        <v>152</v>
      </c>
      <c r="C122" s="4" t="s">
        <v>169</v>
      </c>
      <c r="D122" s="4" t="s">
        <v>94</v>
      </c>
      <c r="E122" s="4" t="s">
        <v>82</v>
      </c>
      <c r="F122" s="4" t="s">
        <v>436</v>
      </c>
    </row>
    <row r="123" spans="1:11" x14ac:dyDescent="0.2">
      <c r="A123" s="20" t="s">
        <v>63</v>
      </c>
      <c r="B123" s="21">
        <v>4</v>
      </c>
      <c r="C123" s="21">
        <v>8</v>
      </c>
      <c r="D123" s="21">
        <v>22</v>
      </c>
      <c r="E123" s="21">
        <v>16</v>
      </c>
      <c r="F123" s="21">
        <v>50</v>
      </c>
    </row>
    <row r="124" spans="1:11" x14ac:dyDescent="0.2">
      <c r="A124" s="20" t="s">
        <v>86</v>
      </c>
      <c r="B124" s="21">
        <v>18</v>
      </c>
      <c r="C124" s="21">
        <v>19</v>
      </c>
      <c r="D124" s="21">
        <v>52</v>
      </c>
      <c r="E124" s="21">
        <v>24</v>
      </c>
      <c r="F124" s="21">
        <v>113</v>
      </c>
    </row>
    <row r="125" spans="1:11" x14ac:dyDescent="0.2">
      <c r="A125" s="20" t="s">
        <v>436</v>
      </c>
      <c r="B125" s="21">
        <v>22</v>
      </c>
      <c r="C125" s="21">
        <v>27</v>
      </c>
      <c r="D125" s="21">
        <v>74</v>
      </c>
      <c r="E125" s="21">
        <v>40</v>
      </c>
      <c r="F125" s="21">
        <v>163</v>
      </c>
    </row>
    <row r="127" spans="1:11" x14ac:dyDescent="0.2">
      <c r="A127" s="19" t="s">
        <v>478</v>
      </c>
      <c r="B127" s="19" t="s">
        <v>435</v>
      </c>
    </row>
    <row r="128" spans="1:11" x14ac:dyDescent="0.2">
      <c r="A128" s="19" t="s">
        <v>437</v>
      </c>
      <c r="B128" s="4" t="s">
        <v>152</v>
      </c>
      <c r="C128" s="4" t="s">
        <v>169</v>
      </c>
      <c r="D128" s="4" t="s">
        <v>94</v>
      </c>
      <c r="E128" s="4" t="s">
        <v>82</v>
      </c>
      <c r="F128" s="4" t="s">
        <v>436</v>
      </c>
      <c r="G128" s="19"/>
      <c r="H128" s="19"/>
      <c r="I128" s="19"/>
      <c r="J128" s="19"/>
      <c r="K128" s="19"/>
    </row>
    <row r="129" spans="1:11" x14ac:dyDescent="0.2">
      <c r="A129" s="20" t="s">
        <v>116</v>
      </c>
      <c r="B129" s="21">
        <v>12</v>
      </c>
      <c r="C129" s="21">
        <v>9</v>
      </c>
      <c r="D129" s="21">
        <v>25</v>
      </c>
      <c r="E129" s="21">
        <v>12</v>
      </c>
      <c r="F129" s="21">
        <v>58</v>
      </c>
    </row>
    <row r="130" spans="1:11" x14ac:dyDescent="0.2">
      <c r="A130" s="20" t="s">
        <v>64</v>
      </c>
      <c r="B130" s="21">
        <v>8</v>
      </c>
      <c r="C130" s="21">
        <v>16</v>
      </c>
      <c r="D130" s="21">
        <v>43</v>
      </c>
      <c r="E130" s="21">
        <v>26</v>
      </c>
      <c r="F130" s="21">
        <v>93</v>
      </c>
    </row>
    <row r="131" spans="1:11" x14ac:dyDescent="0.2">
      <c r="A131" s="20" t="s">
        <v>136</v>
      </c>
      <c r="B131" s="21">
        <v>2</v>
      </c>
      <c r="C131" s="21">
        <v>1</v>
      </c>
      <c r="D131" s="21">
        <v>4</v>
      </c>
      <c r="E131" s="21">
        <v>1</v>
      </c>
      <c r="F131" s="21">
        <v>8</v>
      </c>
    </row>
    <row r="132" spans="1:11" x14ac:dyDescent="0.2">
      <c r="A132" s="20" t="s">
        <v>149</v>
      </c>
      <c r="B132" s="21"/>
      <c r="C132" s="21">
        <v>1</v>
      </c>
      <c r="D132" s="21">
        <v>2</v>
      </c>
      <c r="E132" s="21">
        <v>1</v>
      </c>
      <c r="F132" s="21">
        <v>4</v>
      </c>
    </row>
    <row r="133" spans="1:11" x14ac:dyDescent="0.2">
      <c r="A133" s="20" t="s">
        <v>436</v>
      </c>
      <c r="B133" s="21">
        <v>22</v>
      </c>
      <c r="C133" s="21">
        <v>27</v>
      </c>
      <c r="D133" s="21">
        <v>74</v>
      </c>
      <c r="E133" s="21">
        <v>40</v>
      </c>
      <c r="F133" s="21">
        <v>163</v>
      </c>
    </row>
    <row r="135" spans="1:11" x14ac:dyDescent="0.2">
      <c r="A135" s="19" t="s">
        <v>477</v>
      </c>
      <c r="B135" s="19" t="s">
        <v>435</v>
      </c>
    </row>
    <row r="136" spans="1:11" x14ac:dyDescent="0.2">
      <c r="A136" s="19" t="s">
        <v>437</v>
      </c>
      <c r="B136" s="4" t="s">
        <v>152</v>
      </c>
      <c r="C136" s="4" t="s">
        <v>169</v>
      </c>
      <c r="D136" s="4" t="s">
        <v>94</v>
      </c>
      <c r="E136" s="4" t="s">
        <v>82</v>
      </c>
      <c r="F136" s="4" t="s">
        <v>436</v>
      </c>
      <c r="G136" s="19"/>
      <c r="H136" s="19"/>
      <c r="I136" s="19"/>
      <c r="J136" s="19"/>
      <c r="K136" s="19"/>
    </row>
    <row r="137" spans="1:11" x14ac:dyDescent="0.2">
      <c r="A137" s="20" t="s">
        <v>66</v>
      </c>
      <c r="B137" s="21">
        <v>2</v>
      </c>
      <c r="C137" s="21">
        <v>8</v>
      </c>
      <c r="D137" s="21">
        <v>25</v>
      </c>
      <c r="E137" s="21">
        <v>10</v>
      </c>
      <c r="F137" s="21">
        <v>45</v>
      </c>
    </row>
    <row r="138" spans="1:11" x14ac:dyDescent="0.2">
      <c r="A138" s="20" t="s">
        <v>118</v>
      </c>
      <c r="B138" s="21">
        <v>5</v>
      </c>
      <c r="C138" s="21">
        <v>4</v>
      </c>
      <c r="D138" s="21">
        <v>11</v>
      </c>
      <c r="E138" s="21">
        <v>9</v>
      </c>
      <c r="F138" s="21">
        <v>29</v>
      </c>
    </row>
    <row r="139" spans="1:11" x14ac:dyDescent="0.2">
      <c r="A139" s="20" t="s">
        <v>87</v>
      </c>
      <c r="B139" s="21">
        <v>9</v>
      </c>
      <c r="C139" s="21">
        <v>6</v>
      </c>
      <c r="D139" s="21">
        <v>20</v>
      </c>
      <c r="E139" s="21">
        <v>8</v>
      </c>
      <c r="F139" s="21">
        <v>43</v>
      </c>
    </row>
    <row r="140" spans="1:11" x14ac:dyDescent="0.2">
      <c r="A140" s="20" t="s">
        <v>104</v>
      </c>
      <c r="B140" s="21">
        <v>6</v>
      </c>
      <c r="C140" s="21">
        <v>9</v>
      </c>
      <c r="D140" s="21">
        <v>18</v>
      </c>
      <c r="E140" s="21">
        <v>13</v>
      </c>
      <c r="F140" s="21">
        <v>46</v>
      </c>
    </row>
    <row r="141" spans="1:11" x14ac:dyDescent="0.2">
      <c r="A141" s="20" t="s">
        <v>436</v>
      </c>
      <c r="B141" s="21">
        <v>22</v>
      </c>
      <c r="C141" s="21">
        <v>27</v>
      </c>
      <c r="D141" s="21">
        <v>74</v>
      </c>
      <c r="E141" s="21">
        <v>40</v>
      </c>
      <c r="F141" s="21">
        <v>163</v>
      </c>
    </row>
    <row r="143" spans="1:11" x14ac:dyDescent="0.2">
      <c r="A143" s="19" t="s">
        <v>479</v>
      </c>
      <c r="B143" s="19" t="s">
        <v>435</v>
      </c>
    </row>
    <row r="144" spans="1:11" x14ac:dyDescent="0.2">
      <c r="A144" s="19" t="s">
        <v>437</v>
      </c>
      <c r="B144" s="4" t="s">
        <v>152</v>
      </c>
      <c r="C144" s="4" t="s">
        <v>169</v>
      </c>
      <c r="D144" s="4" t="s">
        <v>94</v>
      </c>
      <c r="E144" s="4" t="s">
        <v>82</v>
      </c>
      <c r="F144" s="4" t="s">
        <v>436</v>
      </c>
    </row>
    <row r="145" spans="1:6" x14ac:dyDescent="0.2">
      <c r="A145" s="20" t="s">
        <v>98</v>
      </c>
      <c r="B145" s="21">
        <v>6</v>
      </c>
      <c r="C145" s="21">
        <v>9</v>
      </c>
      <c r="D145" s="21">
        <v>15</v>
      </c>
      <c r="E145" s="21">
        <v>7</v>
      </c>
      <c r="F145" s="21">
        <v>37</v>
      </c>
    </row>
    <row r="146" spans="1:6" x14ac:dyDescent="0.2">
      <c r="A146" s="20" t="s">
        <v>113</v>
      </c>
      <c r="B146" s="21">
        <v>4</v>
      </c>
      <c r="C146" s="21">
        <v>6</v>
      </c>
      <c r="D146" s="21">
        <v>12</v>
      </c>
      <c r="E146" s="21">
        <v>12</v>
      </c>
      <c r="F146" s="21">
        <v>34</v>
      </c>
    </row>
    <row r="147" spans="1:6" x14ac:dyDescent="0.2">
      <c r="A147" s="20" t="s">
        <v>70</v>
      </c>
      <c r="B147" s="21">
        <v>12</v>
      </c>
      <c r="C147" s="21">
        <v>12</v>
      </c>
      <c r="D147" s="21">
        <v>47</v>
      </c>
      <c r="E147" s="21">
        <v>21</v>
      </c>
      <c r="F147" s="21">
        <v>92</v>
      </c>
    </row>
    <row r="148" spans="1:6" x14ac:dyDescent="0.2">
      <c r="A148" s="20" t="s">
        <v>436</v>
      </c>
      <c r="B148" s="21">
        <v>22</v>
      </c>
      <c r="C148" s="21">
        <v>27</v>
      </c>
      <c r="D148" s="21">
        <v>74</v>
      </c>
      <c r="E148" s="21">
        <v>40</v>
      </c>
      <c r="F148" s="21">
        <v>163</v>
      </c>
    </row>
    <row r="150" spans="1:6" x14ac:dyDescent="0.2">
      <c r="A150" s="19" t="s">
        <v>476</v>
      </c>
      <c r="B150" s="19" t="s">
        <v>435</v>
      </c>
    </row>
    <row r="151" spans="1:6" x14ac:dyDescent="0.2">
      <c r="A151" s="19" t="s">
        <v>437</v>
      </c>
      <c r="B151" s="4" t="s">
        <v>98</v>
      </c>
      <c r="C151" s="4" t="s">
        <v>113</v>
      </c>
      <c r="D151" s="4" t="s">
        <v>70</v>
      </c>
      <c r="E151" s="4" t="s">
        <v>436</v>
      </c>
    </row>
    <row r="152" spans="1:6" x14ac:dyDescent="0.2">
      <c r="A152" s="20" t="s">
        <v>63</v>
      </c>
      <c r="B152" s="21">
        <v>5</v>
      </c>
      <c r="C152" s="21">
        <v>26</v>
      </c>
      <c r="D152" s="21">
        <v>19</v>
      </c>
      <c r="E152" s="21">
        <v>50</v>
      </c>
    </row>
    <row r="153" spans="1:6" x14ac:dyDescent="0.2">
      <c r="A153" s="20" t="s">
        <v>86</v>
      </c>
      <c r="B153" s="21">
        <v>15</v>
      </c>
      <c r="C153" s="21">
        <v>49</v>
      </c>
      <c r="D153" s="21">
        <v>49</v>
      </c>
      <c r="E153" s="21">
        <v>113</v>
      </c>
    </row>
    <row r="154" spans="1:6" x14ac:dyDescent="0.2">
      <c r="A154" s="20" t="s">
        <v>436</v>
      </c>
      <c r="B154" s="21">
        <v>20</v>
      </c>
      <c r="C154" s="21">
        <v>75</v>
      </c>
      <c r="D154" s="21">
        <v>68</v>
      </c>
      <c r="E154" s="21">
        <v>163</v>
      </c>
    </row>
    <row r="156" spans="1:6" x14ac:dyDescent="0.2">
      <c r="A156" s="19" t="s">
        <v>478</v>
      </c>
      <c r="B156" s="19" t="s">
        <v>435</v>
      </c>
    </row>
    <row r="157" spans="1:6" x14ac:dyDescent="0.2">
      <c r="A157" s="19" t="s">
        <v>437</v>
      </c>
      <c r="B157" s="4" t="s">
        <v>98</v>
      </c>
      <c r="C157" s="4" t="s">
        <v>113</v>
      </c>
      <c r="D157" s="4" t="s">
        <v>70</v>
      </c>
      <c r="E157" s="4" t="s">
        <v>436</v>
      </c>
      <c r="F157" s="19"/>
    </row>
    <row r="158" spans="1:6" x14ac:dyDescent="0.2">
      <c r="A158" s="20" t="s">
        <v>116</v>
      </c>
      <c r="B158" s="21">
        <v>9</v>
      </c>
      <c r="C158" s="21">
        <v>22</v>
      </c>
      <c r="D158" s="21">
        <v>27</v>
      </c>
      <c r="E158" s="21">
        <v>58</v>
      </c>
    </row>
    <row r="159" spans="1:6" x14ac:dyDescent="0.2">
      <c r="A159" s="20" t="s">
        <v>64</v>
      </c>
      <c r="B159" s="21">
        <v>9</v>
      </c>
      <c r="C159" s="21">
        <v>47</v>
      </c>
      <c r="D159" s="21">
        <v>37</v>
      </c>
      <c r="E159" s="21">
        <v>93</v>
      </c>
    </row>
    <row r="160" spans="1:6" x14ac:dyDescent="0.2">
      <c r="A160" s="20" t="s">
        <v>136</v>
      </c>
      <c r="B160" s="21">
        <v>1</v>
      </c>
      <c r="C160" s="21">
        <v>4</v>
      </c>
      <c r="D160" s="21">
        <v>3</v>
      </c>
      <c r="E160" s="21">
        <v>8</v>
      </c>
    </row>
    <row r="161" spans="1:6" x14ac:dyDescent="0.2">
      <c r="A161" s="20" t="s">
        <v>149</v>
      </c>
      <c r="B161" s="21">
        <v>1</v>
      </c>
      <c r="C161" s="21">
        <v>2</v>
      </c>
      <c r="D161" s="21">
        <v>1</v>
      </c>
      <c r="E161" s="21">
        <v>4</v>
      </c>
    </row>
    <row r="162" spans="1:6" x14ac:dyDescent="0.2">
      <c r="A162" s="20" t="s">
        <v>436</v>
      </c>
      <c r="B162" s="21">
        <v>20</v>
      </c>
      <c r="C162" s="21">
        <v>75</v>
      </c>
      <c r="D162" s="21">
        <v>68</v>
      </c>
      <c r="E162" s="21">
        <v>163</v>
      </c>
    </row>
    <row r="165" spans="1:6" x14ac:dyDescent="0.2">
      <c r="A165" s="19" t="s">
        <v>477</v>
      </c>
      <c r="B165" s="19" t="s">
        <v>435</v>
      </c>
    </row>
    <row r="166" spans="1:6" x14ac:dyDescent="0.2">
      <c r="A166" s="19" t="s">
        <v>437</v>
      </c>
      <c r="B166" s="4" t="s">
        <v>98</v>
      </c>
      <c r="C166" s="4" t="s">
        <v>113</v>
      </c>
      <c r="D166" s="4" t="s">
        <v>70</v>
      </c>
      <c r="E166" s="4" t="s">
        <v>436</v>
      </c>
      <c r="F166" s="19"/>
    </row>
    <row r="167" spans="1:6" x14ac:dyDescent="0.2">
      <c r="A167" s="20" t="s">
        <v>66</v>
      </c>
      <c r="B167" s="21">
        <v>3</v>
      </c>
      <c r="C167" s="21">
        <v>21</v>
      </c>
      <c r="D167" s="21">
        <v>21</v>
      </c>
      <c r="E167" s="21">
        <v>45</v>
      </c>
    </row>
    <row r="168" spans="1:6" x14ac:dyDescent="0.2">
      <c r="A168" s="20" t="s">
        <v>118</v>
      </c>
      <c r="B168" s="21">
        <v>7</v>
      </c>
      <c r="C168" s="21">
        <v>15</v>
      </c>
      <c r="D168" s="21">
        <v>7</v>
      </c>
      <c r="E168" s="21">
        <v>29</v>
      </c>
    </row>
    <row r="169" spans="1:6" x14ac:dyDescent="0.2">
      <c r="A169" s="20" t="s">
        <v>87</v>
      </c>
      <c r="B169" s="21">
        <v>6</v>
      </c>
      <c r="C169" s="21">
        <v>15</v>
      </c>
      <c r="D169" s="21">
        <v>22</v>
      </c>
      <c r="E169" s="21">
        <v>43</v>
      </c>
    </row>
    <row r="170" spans="1:6" x14ac:dyDescent="0.2">
      <c r="A170" s="20" t="s">
        <v>104</v>
      </c>
      <c r="B170" s="21">
        <v>4</v>
      </c>
      <c r="C170" s="21">
        <v>24</v>
      </c>
      <c r="D170" s="21">
        <v>18</v>
      </c>
      <c r="E170" s="21">
        <v>46</v>
      </c>
    </row>
    <row r="171" spans="1:6" x14ac:dyDescent="0.2">
      <c r="A171" s="20" t="s">
        <v>436</v>
      </c>
      <c r="B171" s="21">
        <v>20</v>
      </c>
      <c r="C171" s="21">
        <v>75</v>
      </c>
      <c r="D171" s="21">
        <v>68</v>
      </c>
      <c r="E171" s="21">
        <v>163</v>
      </c>
    </row>
    <row r="173" spans="1:6" x14ac:dyDescent="0.2">
      <c r="A173" s="19" t="s">
        <v>479</v>
      </c>
      <c r="B173" s="19" t="s">
        <v>435</v>
      </c>
    </row>
    <row r="174" spans="1:6" x14ac:dyDescent="0.2">
      <c r="A174" s="19" t="s">
        <v>437</v>
      </c>
      <c r="B174" s="4" t="s">
        <v>98</v>
      </c>
      <c r="C174" s="4" t="s">
        <v>113</v>
      </c>
      <c r="D174" s="4" t="s">
        <v>70</v>
      </c>
      <c r="E174" s="4" t="s">
        <v>436</v>
      </c>
    </row>
    <row r="175" spans="1:6" x14ac:dyDescent="0.2">
      <c r="A175" s="20" t="s">
        <v>98</v>
      </c>
      <c r="B175" s="21">
        <v>7</v>
      </c>
      <c r="C175" s="21">
        <v>14</v>
      </c>
      <c r="D175" s="21">
        <v>16</v>
      </c>
      <c r="E175" s="21">
        <v>37</v>
      </c>
    </row>
    <row r="176" spans="1:6" x14ac:dyDescent="0.2">
      <c r="A176" s="20" t="s">
        <v>113</v>
      </c>
      <c r="B176" s="21">
        <v>2</v>
      </c>
      <c r="C176" s="21">
        <v>24</v>
      </c>
      <c r="D176" s="21">
        <v>8</v>
      </c>
      <c r="E176" s="21">
        <v>34</v>
      </c>
    </row>
    <row r="177" spans="1:15" x14ac:dyDescent="0.2">
      <c r="A177" s="20" t="s">
        <v>70</v>
      </c>
      <c r="B177" s="21">
        <v>11</v>
      </c>
      <c r="C177" s="21">
        <v>37</v>
      </c>
      <c r="D177" s="21">
        <v>44</v>
      </c>
      <c r="E177" s="21">
        <v>92</v>
      </c>
    </row>
    <row r="178" spans="1:15" x14ac:dyDescent="0.2">
      <c r="A178" s="20" t="s">
        <v>436</v>
      </c>
      <c r="B178" s="21">
        <v>20</v>
      </c>
      <c r="C178" s="21">
        <v>75</v>
      </c>
      <c r="D178" s="21">
        <v>68</v>
      </c>
      <c r="E178" s="21">
        <v>163</v>
      </c>
    </row>
    <row r="180" spans="1:15" x14ac:dyDescent="0.2">
      <c r="A180" s="19" t="s">
        <v>476</v>
      </c>
      <c r="B180" s="19" t="s">
        <v>435</v>
      </c>
    </row>
    <row r="181" spans="1:15" x14ac:dyDescent="0.2">
      <c r="A181" s="19" t="s">
        <v>437</v>
      </c>
      <c r="B181" s="4" t="s">
        <v>83</v>
      </c>
      <c r="C181" s="4" t="s">
        <v>232</v>
      </c>
      <c r="D181" s="4" t="s">
        <v>156</v>
      </c>
      <c r="E181" s="4" t="s">
        <v>138</v>
      </c>
      <c r="F181" s="4" t="s">
        <v>436</v>
      </c>
    </row>
    <row r="182" spans="1:15" x14ac:dyDescent="0.2">
      <c r="A182" s="20" t="s">
        <v>63</v>
      </c>
      <c r="B182" s="21">
        <v>39</v>
      </c>
      <c r="C182" s="21"/>
      <c r="D182" s="21"/>
      <c r="E182" s="21">
        <v>11</v>
      </c>
      <c r="F182" s="21">
        <v>50</v>
      </c>
    </row>
    <row r="183" spans="1:15" x14ac:dyDescent="0.2">
      <c r="A183" s="20" t="s">
        <v>86</v>
      </c>
      <c r="B183" s="21">
        <v>85</v>
      </c>
      <c r="C183" s="21">
        <v>2</v>
      </c>
      <c r="D183" s="21">
        <v>2</v>
      </c>
      <c r="E183" s="21">
        <v>24</v>
      </c>
      <c r="F183" s="21">
        <v>113</v>
      </c>
    </row>
    <row r="184" spans="1:15" x14ac:dyDescent="0.2">
      <c r="A184" s="20" t="s">
        <v>436</v>
      </c>
      <c r="B184" s="21">
        <v>124</v>
      </c>
      <c r="C184" s="21">
        <v>2</v>
      </c>
      <c r="D184" s="21">
        <v>2</v>
      </c>
      <c r="E184" s="21">
        <v>35</v>
      </c>
      <c r="F184" s="21">
        <v>163</v>
      </c>
    </row>
    <row r="186" spans="1:15" x14ac:dyDescent="0.2">
      <c r="A186" s="19" t="s">
        <v>478</v>
      </c>
      <c r="B186" s="19" t="s">
        <v>435</v>
      </c>
    </row>
    <row r="187" spans="1:15" x14ac:dyDescent="0.2">
      <c r="A187" s="19" t="s">
        <v>437</v>
      </c>
      <c r="B187" s="4" t="s">
        <v>83</v>
      </c>
      <c r="C187" s="4" t="s">
        <v>232</v>
      </c>
      <c r="D187" s="4" t="s">
        <v>156</v>
      </c>
      <c r="E187" s="4" t="s">
        <v>138</v>
      </c>
      <c r="F187" s="4" t="s">
        <v>436</v>
      </c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5" x14ac:dyDescent="0.2">
      <c r="A188" s="20" t="s">
        <v>116</v>
      </c>
      <c r="B188" s="21">
        <v>42</v>
      </c>
      <c r="C188" s="21">
        <v>1</v>
      </c>
      <c r="D188" s="21">
        <v>1</v>
      </c>
      <c r="E188" s="21">
        <v>14</v>
      </c>
      <c r="F188" s="21">
        <v>58</v>
      </c>
    </row>
    <row r="189" spans="1:15" x14ac:dyDescent="0.2">
      <c r="A189" s="20" t="s">
        <v>64</v>
      </c>
      <c r="B189" s="21">
        <v>75</v>
      </c>
      <c r="C189" s="21">
        <v>1</v>
      </c>
      <c r="D189" s="21"/>
      <c r="E189" s="21">
        <v>17</v>
      </c>
      <c r="F189" s="21">
        <v>93</v>
      </c>
    </row>
    <row r="190" spans="1:15" x14ac:dyDescent="0.2">
      <c r="A190" s="20" t="s">
        <v>136</v>
      </c>
      <c r="B190" s="21">
        <v>4</v>
      </c>
      <c r="C190" s="21"/>
      <c r="D190" s="21">
        <v>1</v>
      </c>
      <c r="E190" s="21">
        <v>3</v>
      </c>
      <c r="F190" s="21">
        <v>8</v>
      </c>
    </row>
    <row r="191" spans="1:15" x14ac:dyDescent="0.2">
      <c r="A191" s="20" t="s">
        <v>149</v>
      </c>
      <c r="B191" s="21">
        <v>3</v>
      </c>
      <c r="C191" s="21"/>
      <c r="D191" s="21"/>
      <c r="E191" s="21">
        <v>1</v>
      </c>
      <c r="F191" s="21">
        <v>4</v>
      </c>
    </row>
    <row r="192" spans="1:15" x14ac:dyDescent="0.2">
      <c r="A192" s="20" t="s">
        <v>436</v>
      </c>
      <c r="B192" s="21">
        <v>124</v>
      </c>
      <c r="C192" s="21">
        <v>2</v>
      </c>
      <c r="D192" s="21">
        <v>2</v>
      </c>
      <c r="E192" s="21">
        <v>35</v>
      </c>
      <c r="F192" s="21">
        <v>163</v>
      </c>
    </row>
    <row r="194" spans="1:15" x14ac:dyDescent="0.2">
      <c r="A194" s="19" t="s">
        <v>477</v>
      </c>
      <c r="B194" s="19" t="s">
        <v>435</v>
      </c>
    </row>
    <row r="195" spans="1:15" x14ac:dyDescent="0.2">
      <c r="A195" s="19" t="s">
        <v>437</v>
      </c>
      <c r="B195" s="4" t="s">
        <v>83</v>
      </c>
      <c r="C195" s="4" t="s">
        <v>232</v>
      </c>
      <c r="D195" s="4" t="s">
        <v>156</v>
      </c>
      <c r="E195" s="4" t="s">
        <v>138</v>
      </c>
      <c r="F195" s="4" t="s">
        <v>436</v>
      </c>
      <c r="G195" s="19"/>
      <c r="H195" s="19"/>
      <c r="I195" s="19"/>
      <c r="J195" s="19"/>
      <c r="K195" s="19"/>
      <c r="L195" s="19"/>
      <c r="M195" s="19"/>
      <c r="N195" s="19"/>
      <c r="O195" s="19"/>
    </row>
    <row r="196" spans="1:15" x14ac:dyDescent="0.2">
      <c r="A196" s="20" t="s">
        <v>66</v>
      </c>
      <c r="B196" s="21">
        <v>35</v>
      </c>
      <c r="C196" s="21"/>
      <c r="D196" s="21">
        <v>2</v>
      </c>
      <c r="E196" s="21">
        <v>8</v>
      </c>
      <c r="F196" s="21">
        <v>45</v>
      </c>
    </row>
    <row r="197" spans="1:15" x14ac:dyDescent="0.2">
      <c r="A197" s="20" t="s">
        <v>118</v>
      </c>
      <c r="B197" s="21">
        <v>22</v>
      </c>
      <c r="C197" s="21"/>
      <c r="D197" s="21"/>
      <c r="E197" s="21">
        <v>7</v>
      </c>
      <c r="F197" s="21">
        <v>29</v>
      </c>
    </row>
    <row r="198" spans="1:15" x14ac:dyDescent="0.2">
      <c r="A198" s="20" t="s">
        <v>87</v>
      </c>
      <c r="B198" s="21">
        <v>32</v>
      </c>
      <c r="C198" s="21">
        <v>1</v>
      </c>
      <c r="D198" s="21"/>
      <c r="E198" s="21">
        <v>10</v>
      </c>
      <c r="F198" s="21">
        <v>43</v>
      </c>
    </row>
    <row r="199" spans="1:15" x14ac:dyDescent="0.2">
      <c r="A199" s="20" t="s">
        <v>104</v>
      </c>
      <c r="B199" s="21">
        <v>35</v>
      </c>
      <c r="C199" s="21">
        <v>1</v>
      </c>
      <c r="D199" s="21"/>
      <c r="E199" s="21">
        <v>10</v>
      </c>
      <c r="F199" s="21">
        <v>46</v>
      </c>
    </row>
    <row r="200" spans="1:15" x14ac:dyDescent="0.2">
      <c r="A200" s="20" t="s">
        <v>436</v>
      </c>
      <c r="B200" s="21">
        <v>124</v>
      </c>
      <c r="C200" s="21">
        <v>2</v>
      </c>
      <c r="D200" s="21">
        <v>2</v>
      </c>
      <c r="E200" s="21">
        <v>35</v>
      </c>
      <c r="F200" s="21">
        <v>163</v>
      </c>
    </row>
    <row r="202" spans="1:15" x14ac:dyDescent="0.2">
      <c r="A202" s="19" t="s">
        <v>479</v>
      </c>
      <c r="B202" s="19" t="s">
        <v>435</v>
      </c>
    </row>
    <row r="203" spans="1:15" x14ac:dyDescent="0.2">
      <c r="A203" s="19" t="s">
        <v>437</v>
      </c>
      <c r="B203" s="4" t="s">
        <v>83</v>
      </c>
      <c r="C203" s="4" t="s">
        <v>232</v>
      </c>
      <c r="D203" s="4" t="s">
        <v>156</v>
      </c>
      <c r="E203" s="4" t="s">
        <v>138</v>
      </c>
      <c r="F203" s="4" t="s">
        <v>436</v>
      </c>
    </row>
    <row r="204" spans="1:15" x14ac:dyDescent="0.2">
      <c r="A204" s="20" t="s">
        <v>98</v>
      </c>
      <c r="B204" s="21">
        <v>28</v>
      </c>
      <c r="C204" s="21"/>
      <c r="D204" s="21">
        <v>1</v>
      </c>
      <c r="E204" s="21">
        <v>8</v>
      </c>
      <c r="F204" s="21">
        <v>37</v>
      </c>
    </row>
    <row r="205" spans="1:15" x14ac:dyDescent="0.2">
      <c r="A205" s="20" t="s">
        <v>113</v>
      </c>
      <c r="B205" s="21">
        <v>27</v>
      </c>
      <c r="C205" s="21"/>
      <c r="D205" s="21"/>
      <c r="E205" s="21">
        <v>7</v>
      </c>
      <c r="F205" s="21">
        <v>34</v>
      </c>
    </row>
    <row r="206" spans="1:15" x14ac:dyDescent="0.2">
      <c r="A206" s="20" t="s">
        <v>70</v>
      </c>
      <c r="B206" s="21">
        <v>69</v>
      </c>
      <c r="C206" s="21">
        <v>2</v>
      </c>
      <c r="D206" s="21">
        <v>1</v>
      </c>
      <c r="E206" s="21">
        <v>20</v>
      </c>
      <c r="F206" s="21">
        <v>92</v>
      </c>
    </row>
    <row r="207" spans="1:15" x14ac:dyDescent="0.2">
      <c r="A207" s="20" t="s">
        <v>436</v>
      </c>
      <c r="B207" s="21">
        <v>124</v>
      </c>
      <c r="C207" s="21">
        <v>2</v>
      </c>
      <c r="D207" s="21">
        <v>2</v>
      </c>
      <c r="E207" s="21">
        <v>35</v>
      </c>
      <c r="F207" s="21">
        <v>163</v>
      </c>
    </row>
    <row r="209" spans="1:25" x14ac:dyDescent="0.2">
      <c r="A209" s="19" t="s">
        <v>493</v>
      </c>
      <c r="B209" s="19" t="s">
        <v>435</v>
      </c>
    </row>
    <row r="210" spans="1:25" x14ac:dyDescent="0.2">
      <c r="A210" s="19" t="s">
        <v>437</v>
      </c>
      <c r="B210" s="4" t="s">
        <v>196</v>
      </c>
      <c r="C210" s="4" t="s">
        <v>71</v>
      </c>
      <c r="D210" s="4" t="s">
        <v>105</v>
      </c>
      <c r="E210" s="4" t="s">
        <v>99</v>
      </c>
      <c r="F210" s="4" t="s">
        <v>492</v>
      </c>
      <c r="G210" s="4" t="s">
        <v>436</v>
      </c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x14ac:dyDescent="0.2">
      <c r="A211" s="20" t="s">
        <v>481</v>
      </c>
      <c r="B211" s="21">
        <v>2</v>
      </c>
      <c r="C211" s="21">
        <v>22</v>
      </c>
      <c r="D211" s="21">
        <v>8</v>
      </c>
      <c r="E211" s="21">
        <v>10</v>
      </c>
      <c r="F211" s="21"/>
      <c r="G211" s="21">
        <v>42</v>
      </c>
    </row>
    <row r="212" spans="1:25" x14ac:dyDescent="0.2">
      <c r="A212" s="20" t="s">
        <v>482</v>
      </c>
      <c r="B212" s="21">
        <v>4</v>
      </c>
      <c r="C212" s="21">
        <v>31</v>
      </c>
      <c r="D212" s="21">
        <v>18</v>
      </c>
      <c r="E212" s="21">
        <v>19</v>
      </c>
      <c r="F212" s="21"/>
      <c r="G212" s="21">
        <v>72</v>
      </c>
    </row>
    <row r="213" spans="1:25" x14ac:dyDescent="0.2">
      <c r="A213" s="20" t="s">
        <v>491</v>
      </c>
      <c r="B213" s="21">
        <v>1</v>
      </c>
      <c r="C213" s="21">
        <v>19</v>
      </c>
      <c r="D213" s="21">
        <v>15</v>
      </c>
      <c r="E213" s="21">
        <v>13</v>
      </c>
      <c r="F213" s="21"/>
      <c r="G213" s="21">
        <v>48</v>
      </c>
    </row>
    <row r="214" spans="1:25" x14ac:dyDescent="0.2">
      <c r="A214" s="20" t="s">
        <v>492</v>
      </c>
      <c r="B214" s="21"/>
      <c r="C214" s="21"/>
      <c r="D214" s="21"/>
      <c r="E214" s="21"/>
      <c r="F214" s="21"/>
      <c r="G214" s="21"/>
    </row>
    <row r="215" spans="1:25" x14ac:dyDescent="0.2">
      <c r="A215" s="20" t="s">
        <v>436</v>
      </c>
      <c r="B215" s="21">
        <v>7</v>
      </c>
      <c r="C215" s="21">
        <v>72</v>
      </c>
      <c r="D215" s="21">
        <v>41</v>
      </c>
      <c r="E215" s="21">
        <v>42</v>
      </c>
      <c r="F215" s="21"/>
      <c r="G215" s="21">
        <v>162</v>
      </c>
    </row>
    <row r="242" spans="4:6" x14ac:dyDescent="0.2">
      <c r="D242" s="86"/>
      <c r="E242" s="87"/>
      <c r="F242" s="88"/>
    </row>
    <row r="243" spans="4:6" x14ac:dyDescent="0.2">
      <c r="D243" s="89"/>
      <c r="E243" s="90"/>
      <c r="F243" s="91"/>
    </row>
    <row r="244" spans="4:6" x14ac:dyDescent="0.2">
      <c r="D244" s="89"/>
      <c r="E244" s="90"/>
      <c r="F244" s="91"/>
    </row>
    <row r="245" spans="4:6" x14ac:dyDescent="0.2">
      <c r="D245" s="89"/>
      <c r="E245" s="90"/>
      <c r="F245" s="91"/>
    </row>
    <row r="246" spans="4:6" x14ac:dyDescent="0.2">
      <c r="D246" s="89"/>
      <c r="E246" s="90"/>
      <c r="F246" s="91"/>
    </row>
    <row r="247" spans="4:6" x14ac:dyDescent="0.2">
      <c r="D247" s="89"/>
      <c r="E247" s="90"/>
      <c r="F247" s="91"/>
    </row>
    <row r="248" spans="4:6" x14ac:dyDescent="0.2">
      <c r="D248" s="89"/>
      <c r="E248" s="90"/>
      <c r="F248" s="91"/>
    </row>
    <row r="249" spans="4:6" x14ac:dyDescent="0.2">
      <c r="D249" s="89"/>
      <c r="E249" s="90"/>
      <c r="F249" s="91"/>
    </row>
    <row r="250" spans="4:6" x14ac:dyDescent="0.2">
      <c r="D250" s="89"/>
      <c r="E250" s="90"/>
      <c r="F250" s="91"/>
    </row>
    <row r="251" spans="4:6" x14ac:dyDescent="0.2">
      <c r="D251" s="89"/>
      <c r="E251" s="90"/>
      <c r="F251" s="91"/>
    </row>
    <row r="252" spans="4:6" x14ac:dyDescent="0.2">
      <c r="D252" s="89"/>
      <c r="E252" s="90"/>
      <c r="F252" s="91"/>
    </row>
    <row r="253" spans="4:6" x14ac:dyDescent="0.2">
      <c r="D253" s="89"/>
      <c r="E253" s="90"/>
      <c r="F253" s="91"/>
    </row>
    <row r="254" spans="4:6" x14ac:dyDescent="0.2">
      <c r="D254" s="89"/>
      <c r="E254" s="90"/>
      <c r="F254" s="91"/>
    </row>
    <row r="255" spans="4:6" x14ac:dyDescent="0.2">
      <c r="D255" s="89"/>
      <c r="E255" s="90"/>
      <c r="F255" s="91"/>
    </row>
    <row r="256" spans="4:6" x14ac:dyDescent="0.2">
      <c r="D256" s="89"/>
      <c r="E256" s="90"/>
      <c r="F256" s="91"/>
    </row>
    <row r="257" spans="4:6" x14ac:dyDescent="0.2">
      <c r="D257" s="89"/>
      <c r="E257" s="90"/>
      <c r="F257" s="91"/>
    </row>
    <row r="258" spans="4:6" x14ac:dyDescent="0.2">
      <c r="D258" s="89"/>
      <c r="E258" s="90"/>
      <c r="F258" s="91"/>
    </row>
    <row r="259" spans="4:6" x14ac:dyDescent="0.2">
      <c r="D259" s="92"/>
      <c r="E259" s="93"/>
      <c r="F259" s="94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FAC68-8630-4BA7-980E-5F4D2ABA0221}">
  <dimension ref="A2:U203"/>
  <sheetViews>
    <sheetView topLeftCell="B157" workbookViewId="0">
      <selection activeCell="I189" sqref="I189:M192"/>
    </sheetView>
  </sheetViews>
  <sheetFormatPr defaultRowHeight="12.75" x14ac:dyDescent="0.2"/>
  <cols>
    <col min="1" max="1" width="67.42578125" bestFit="1" customWidth="1"/>
    <col min="9" max="9" width="67.42578125" bestFit="1" customWidth="1"/>
    <col min="12" max="12" width="18.42578125" bestFit="1" customWidth="1"/>
    <col min="20" max="20" width="18.7109375" bestFit="1" customWidth="1"/>
  </cols>
  <sheetData>
    <row r="2" spans="1:5" x14ac:dyDescent="0.2">
      <c r="A2" s="24" t="s">
        <v>571</v>
      </c>
      <c r="B2">
        <v>112</v>
      </c>
      <c r="C2" s="22"/>
      <c r="D2" s="22"/>
      <c r="E2" t="s">
        <v>570</v>
      </c>
    </row>
    <row r="3" spans="1:5" x14ac:dyDescent="0.2">
      <c r="A3" s="24" t="s">
        <v>572</v>
      </c>
      <c r="B3">
        <v>102</v>
      </c>
      <c r="C3" s="22"/>
      <c r="D3" s="22"/>
      <c r="E3" t="s">
        <v>570</v>
      </c>
    </row>
    <row r="4" spans="1:5" x14ac:dyDescent="0.2">
      <c r="A4" s="24" t="s">
        <v>573</v>
      </c>
      <c r="B4">
        <v>45</v>
      </c>
      <c r="C4" s="22"/>
      <c r="D4" s="22"/>
      <c r="E4" t="s">
        <v>570</v>
      </c>
    </row>
    <row r="5" spans="1:5" x14ac:dyDescent="0.2">
      <c r="A5" s="24" t="s">
        <v>574</v>
      </c>
      <c r="B5">
        <v>37</v>
      </c>
    </row>
    <row r="35" spans="1:16" x14ac:dyDescent="0.2">
      <c r="A35" t="s">
        <v>476</v>
      </c>
      <c r="B35" t="s">
        <v>435</v>
      </c>
    </row>
    <row r="36" spans="1:16" x14ac:dyDescent="0.2">
      <c r="A36" t="s">
        <v>437</v>
      </c>
      <c r="B36" t="s">
        <v>63</v>
      </c>
      <c r="C36" t="s">
        <v>86</v>
      </c>
      <c r="D36" t="s">
        <v>436</v>
      </c>
      <c r="J36" s="4" t="s">
        <v>63</v>
      </c>
      <c r="K36" s="4" t="s">
        <v>86</v>
      </c>
      <c r="L36" s="4" t="s">
        <v>436</v>
      </c>
    </row>
    <row r="37" spans="1:16" x14ac:dyDescent="0.2">
      <c r="A37" t="s">
        <v>503</v>
      </c>
      <c r="B37">
        <v>7</v>
      </c>
      <c r="C37">
        <v>8</v>
      </c>
      <c r="D37">
        <v>15</v>
      </c>
      <c r="I37" s="4" t="s">
        <v>502</v>
      </c>
      <c r="J37">
        <f>B44</f>
        <v>9</v>
      </c>
      <c r="K37" s="4">
        <f t="shared" ref="K37:L37" si="0">C44</f>
        <v>29</v>
      </c>
      <c r="L37" s="4">
        <f t="shared" si="0"/>
        <v>38</v>
      </c>
      <c r="M37">
        <f>L37/$L$39</f>
        <v>0.23312883435582821</v>
      </c>
      <c r="N37">
        <f>J$39*$M37</f>
        <v>11.656441717791409</v>
      </c>
      <c r="O37" s="4">
        <f>K$39*$M37</f>
        <v>26.343558282208587</v>
      </c>
      <c r="P37" s="98">
        <f>CHITEST(J37:K38,N37:O38)</f>
        <v>0.28592052466758677</v>
      </c>
    </row>
    <row r="38" spans="1:16" x14ac:dyDescent="0.2">
      <c r="A38" t="s">
        <v>508</v>
      </c>
      <c r="C38">
        <v>7</v>
      </c>
      <c r="D38">
        <v>7</v>
      </c>
      <c r="I38" s="24" t="s">
        <v>555</v>
      </c>
      <c r="J38">
        <f>J39-J37</f>
        <v>41</v>
      </c>
      <c r="K38" s="4">
        <f t="shared" ref="K38:L38" si="1">K39-K37</f>
        <v>84</v>
      </c>
      <c r="L38" s="4">
        <f t="shared" si="1"/>
        <v>125</v>
      </c>
      <c r="M38" s="4">
        <f t="shared" ref="M38:M39" si="2">L38/$L$39</f>
        <v>0.76687116564417179</v>
      </c>
      <c r="N38" s="4">
        <f>J$39*$M38</f>
        <v>38.343558282208591</v>
      </c>
      <c r="O38" s="4">
        <f>K$39*$M38</f>
        <v>86.656441717791409</v>
      </c>
    </row>
    <row r="39" spans="1:16" x14ac:dyDescent="0.2">
      <c r="A39" t="s">
        <v>512</v>
      </c>
      <c r="C39">
        <v>1</v>
      </c>
      <c r="D39">
        <v>1</v>
      </c>
      <c r="I39" s="4" t="s">
        <v>436</v>
      </c>
      <c r="J39">
        <f>B50</f>
        <v>50</v>
      </c>
      <c r="K39" s="4">
        <f t="shared" ref="K39:L39" si="3">C50</f>
        <v>113</v>
      </c>
      <c r="L39" s="4">
        <f t="shared" si="3"/>
        <v>163</v>
      </c>
      <c r="M39" s="4"/>
    </row>
    <row r="40" spans="1:16" x14ac:dyDescent="0.2">
      <c r="A40" t="s">
        <v>504</v>
      </c>
      <c r="B40">
        <v>1</v>
      </c>
      <c r="C40">
        <v>10</v>
      </c>
      <c r="D40">
        <v>11</v>
      </c>
      <c r="I40" s="4"/>
    </row>
    <row r="41" spans="1:16" x14ac:dyDescent="0.2">
      <c r="A41" t="s">
        <v>510</v>
      </c>
      <c r="C41">
        <v>3</v>
      </c>
      <c r="D41">
        <v>3</v>
      </c>
      <c r="I41" s="4"/>
    </row>
    <row r="42" spans="1:16" x14ac:dyDescent="0.2">
      <c r="A42" t="s">
        <v>509</v>
      </c>
      <c r="B42">
        <v>1</v>
      </c>
      <c r="C42">
        <v>2</v>
      </c>
      <c r="D42">
        <v>3</v>
      </c>
      <c r="I42" s="4"/>
    </row>
    <row r="43" spans="1:16" x14ac:dyDescent="0.2">
      <c r="A43" t="s">
        <v>505</v>
      </c>
      <c r="B43">
        <v>3</v>
      </c>
      <c r="C43">
        <v>8</v>
      </c>
      <c r="D43">
        <v>11</v>
      </c>
      <c r="I43" s="4"/>
    </row>
    <row r="44" spans="1:16" x14ac:dyDescent="0.2">
      <c r="A44" t="s">
        <v>502</v>
      </c>
      <c r="B44">
        <v>9</v>
      </c>
      <c r="C44">
        <v>29</v>
      </c>
      <c r="D44">
        <v>38</v>
      </c>
      <c r="I44" s="4"/>
    </row>
    <row r="45" spans="1:16" x14ac:dyDescent="0.2">
      <c r="A45" t="s">
        <v>500</v>
      </c>
      <c r="B45">
        <v>23</v>
      </c>
      <c r="C45">
        <v>32</v>
      </c>
      <c r="D45">
        <v>55</v>
      </c>
      <c r="I45" s="4"/>
    </row>
    <row r="46" spans="1:16" x14ac:dyDescent="0.2">
      <c r="A46" t="s">
        <v>506</v>
      </c>
      <c r="B46">
        <v>1</v>
      </c>
      <c r="C46">
        <v>1</v>
      </c>
      <c r="D46">
        <v>2</v>
      </c>
      <c r="I46" s="4"/>
    </row>
    <row r="47" spans="1:16" x14ac:dyDescent="0.2">
      <c r="A47" t="s">
        <v>507</v>
      </c>
      <c r="C47">
        <v>2</v>
      </c>
      <c r="D47">
        <v>2</v>
      </c>
      <c r="I47" s="4"/>
    </row>
    <row r="48" spans="1:16" x14ac:dyDescent="0.2">
      <c r="A48" t="s">
        <v>511</v>
      </c>
      <c r="B48">
        <v>1</v>
      </c>
      <c r="C48">
        <v>1</v>
      </c>
      <c r="D48">
        <v>2</v>
      </c>
      <c r="I48" s="4"/>
    </row>
    <row r="49" spans="1:19" x14ac:dyDescent="0.2">
      <c r="A49" t="s">
        <v>501</v>
      </c>
      <c r="B49">
        <v>4</v>
      </c>
      <c r="C49">
        <v>9</v>
      </c>
      <c r="D49">
        <v>13</v>
      </c>
      <c r="I49" s="4"/>
    </row>
    <row r="50" spans="1:19" x14ac:dyDescent="0.2">
      <c r="A50" t="s">
        <v>436</v>
      </c>
      <c r="B50">
        <v>50</v>
      </c>
      <c r="C50">
        <v>113</v>
      </c>
      <c r="D50">
        <v>163</v>
      </c>
    </row>
    <row r="52" spans="1:19" x14ac:dyDescent="0.2">
      <c r="A52" t="s">
        <v>493</v>
      </c>
      <c r="B52" t="s">
        <v>435</v>
      </c>
    </row>
    <row r="53" spans="1:19" x14ac:dyDescent="0.2">
      <c r="A53" t="s">
        <v>437</v>
      </c>
      <c r="B53" t="s">
        <v>481</v>
      </c>
      <c r="C53" t="s">
        <v>482</v>
      </c>
      <c r="D53" t="s">
        <v>491</v>
      </c>
      <c r="E53" t="s">
        <v>492</v>
      </c>
      <c r="F53" t="s">
        <v>436</v>
      </c>
      <c r="I53" s="4"/>
      <c r="J53" s="4" t="s">
        <v>481</v>
      </c>
      <c r="K53" s="4" t="s">
        <v>482</v>
      </c>
      <c r="L53" s="4" t="s">
        <v>491</v>
      </c>
      <c r="M53" s="4" t="s">
        <v>436</v>
      </c>
      <c r="O53" s="4"/>
    </row>
    <row r="54" spans="1:19" x14ac:dyDescent="0.2">
      <c r="A54" t="s">
        <v>503</v>
      </c>
      <c r="B54">
        <v>2</v>
      </c>
      <c r="C54">
        <v>9</v>
      </c>
      <c r="D54">
        <v>4</v>
      </c>
      <c r="F54">
        <v>15</v>
      </c>
      <c r="I54" s="4" t="s">
        <v>502</v>
      </c>
      <c r="J54" s="4">
        <f>B61</f>
        <v>14</v>
      </c>
      <c r="K54" s="4">
        <f t="shared" ref="K54:L54" si="4">C61</f>
        <v>12</v>
      </c>
      <c r="L54" s="4">
        <f t="shared" si="4"/>
        <v>12</v>
      </c>
      <c r="M54" s="4">
        <f>F61</f>
        <v>38</v>
      </c>
      <c r="N54" s="4">
        <f>M54/$M$56</f>
        <v>0.23456790123456789</v>
      </c>
      <c r="O54" s="4"/>
      <c r="P54" s="4">
        <f>J$56*$N54</f>
        <v>9.8518518518518512</v>
      </c>
      <c r="Q54" s="4">
        <f t="shared" ref="Q54:R55" si="5">K$56*$N54</f>
        <v>16.888888888888889</v>
      </c>
      <c r="R54" s="4">
        <f t="shared" si="5"/>
        <v>11.25925925925926</v>
      </c>
      <c r="S54" s="98">
        <f>CHITEST(J54:L55,P54:R55)</f>
        <v>0.12279995352062506</v>
      </c>
    </row>
    <row r="55" spans="1:19" x14ac:dyDescent="0.2">
      <c r="A55" t="s">
        <v>508</v>
      </c>
      <c r="B55">
        <v>2</v>
      </c>
      <c r="C55">
        <v>4</v>
      </c>
      <c r="D55">
        <v>1</v>
      </c>
      <c r="F55">
        <v>7</v>
      </c>
      <c r="I55" s="24" t="s">
        <v>555</v>
      </c>
      <c r="J55" s="4">
        <f>J56-J54</f>
        <v>28</v>
      </c>
      <c r="K55" s="4">
        <f t="shared" ref="K55" si="6">K56-K54</f>
        <v>60</v>
      </c>
      <c r="L55" s="4">
        <f t="shared" ref="L55" si="7">L56-L54</f>
        <v>36</v>
      </c>
      <c r="M55" s="4">
        <f t="shared" ref="M55" si="8">M56-M54</f>
        <v>124</v>
      </c>
      <c r="N55" s="4">
        <f>M55/$M$56</f>
        <v>0.76543209876543206</v>
      </c>
      <c r="O55" s="4"/>
      <c r="P55" s="4">
        <f>J$56*$N55</f>
        <v>32.148148148148145</v>
      </c>
      <c r="Q55" s="4">
        <f t="shared" si="5"/>
        <v>55.111111111111107</v>
      </c>
      <c r="R55" s="4">
        <f t="shared" si="5"/>
        <v>36.74074074074074</v>
      </c>
      <c r="S55" s="4"/>
    </row>
    <row r="56" spans="1:19" x14ac:dyDescent="0.2">
      <c r="A56" t="s">
        <v>512</v>
      </c>
      <c r="I56" s="4" t="s">
        <v>436</v>
      </c>
      <c r="J56" s="4">
        <f>B67</f>
        <v>42</v>
      </c>
      <c r="K56" s="4">
        <f t="shared" ref="K56" si="9">C67</f>
        <v>72</v>
      </c>
      <c r="L56" s="4">
        <f t="shared" ref="L56" si="10">D67</f>
        <v>48</v>
      </c>
      <c r="M56" s="4">
        <f>F67</f>
        <v>162</v>
      </c>
      <c r="O56" s="4"/>
    </row>
    <row r="57" spans="1:19" x14ac:dyDescent="0.2">
      <c r="A57" t="s">
        <v>504</v>
      </c>
      <c r="B57">
        <v>3</v>
      </c>
      <c r="C57">
        <v>5</v>
      </c>
      <c r="D57">
        <v>3</v>
      </c>
      <c r="F57">
        <v>11</v>
      </c>
    </row>
    <row r="58" spans="1:19" x14ac:dyDescent="0.2">
      <c r="A58" t="s">
        <v>510</v>
      </c>
      <c r="B58">
        <v>1</v>
      </c>
      <c r="C58">
        <v>1</v>
      </c>
      <c r="D58">
        <v>1</v>
      </c>
      <c r="F58">
        <v>3</v>
      </c>
    </row>
    <row r="59" spans="1:19" x14ac:dyDescent="0.2">
      <c r="A59" t="s">
        <v>509</v>
      </c>
      <c r="B59">
        <v>2</v>
      </c>
      <c r="C59">
        <v>1</v>
      </c>
      <c r="F59">
        <v>3</v>
      </c>
    </row>
    <row r="60" spans="1:19" x14ac:dyDescent="0.2">
      <c r="A60" t="s">
        <v>505</v>
      </c>
      <c r="B60">
        <v>2</v>
      </c>
      <c r="C60">
        <v>6</v>
      </c>
      <c r="D60">
        <v>3</v>
      </c>
      <c r="F60">
        <v>11</v>
      </c>
    </row>
    <row r="61" spans="1:19" x14ac:dyDescent="0.2">
      <c r="A61" t="s">
        <v>502</v>
      </c>
      <c r="B61">
        <v>14</v>
      </c>
      <c r="C61">
        <v>12</v>
      </c>
      <c r="D61">
        <v>12</v>
      </c>
      <c r="F61">
        <v>38</v>
      </c>
    </row>
    <row r="62" spans="1:19" x14ac:dyDescent="0.2">
      <c r="A62" t="s">
        <v>500</v>
      </c>
      <c r="B62">
        <v>11</v>
      </c>
      <c r="C62">
        <v>24</v>
      </c>
      <c r="D62">
        <v>20</v>
      </c>
      <c r="F62">
        <v>55</v>
      </c>
    </row>
    <row r="63" spans="1:19" x14ac:dyDescent="0.2">
      <c r="A63" t="s">
        <v>506</v>
      </c>
      <c r="D63">
        <v>2</v>
      </c>
      <c r="F63">
        <v>2</v>
      </c>
    </row>
    <row r="64" spans="1:19" x14ac:dyDescent="0.2">
      <c r="A64" t="s">
        <v>507</v>
      </c>
      <c r="B64">
        <v>1</v>
      </c>
      <c r="D64">
        <v>1</v>
      </c>
      <c r="F64">
        <v>2</v>
      </c>
    </row>
    <row r="65" spans="1:20" x14ac:dyDescent="0.2">
      <c r="A65" t="s">
        <v>511</v>
      </c>
      <c r="B65">
        <v>1</v>
      </c>
      <c r="C65">
        <v>1</v>
      </c>
      <c r="F65">
        <v>2</v>
      </c>
    </row>
    <row r="66" spans="1:20" x14ac:dyDescent="0.2">
      <c r="A66" t="s">
        <v>501</v>
      </c>
      <c r="B66">
        <v>3</v>
      </c>
      <c r="C66">
        <v>9</v>
      </c>
      <c r="D66">
        <v>1</v>
      </c>
      <c r="F66">
        <v>13</v>
      </c>
    </row>
    <row r="67" spans="1:20" x14ac:dyDescent="0.2">
      <c r="A67" t="s">
        <v>436</v>
      </c>
      <c r="B67">
        <v>42</v>
      </c>
      <c r="C67">
        <v>72</v>
      </c>
      <c r="D67">
        <v>48</v>
      </c>
      <c r="F67">
        <v>162</v>
      </c>
    </row>
    <row r="69" spans="1:20" x14ac:dyDescent="0.2">
      <c r="A69" t="s">
        <v>478</v>
      </c>
      <c r="B69" t="s">
        <v>435</v>
      </c>
    </row>
    <row r="70" spans="1:20" x14ac:dyDescent="0.2">
      <c r="A70" t="s">
        <v>437</v>
      </c>
      <c r="B70" t="s">
        <v>116</v>
      </c>
      <c r="C70" t="s">
        <v>64</v>
      </c>
      <c r="D70" t="s">
        <v>136</v>
      </c>
      <c r="E70" t="s">
        <v>149</v>
      </c>
      <c r="F70" t="s">
        <v>436</v>
      </c>
      <c r="H70" s="19"/>
      <c r="I70" s="19"/>
      <c r="J70" s="97" t="s">
        <v>534</v>
      </c>
      <c r="K70" s="19" t="s">
        <v>64</v>
      </c>
      <c r="L70" s="19" t="s">
        <v>436</v>
      </c>
      <c r="M70" s="19"/>
      <c r="N70" s="19"/>
      <c r="O70" s="19"/>
      <c r="P70" s="19"/>
      <c r="Q70" s="19"/>
      <c r="R70" s="19"/>
      <c r="S70" s="19"/>
      <c r="T70" s="19"/>
    </row>
    <row r="71" spans="1:20" x14ac:dyDescent="0.2">
      <c r="A71" t="s">
        <v>503</v>
      </c>
      <c r="B71">
        <v>3</v>
      </c>
      <c r="C71">
        <v>12</v>
      </c>
      <c r="F71">
        <v>15</v>
      </c>
      <c r="I71" s="4" t="s">
        <v>502</v>
      </c>
      <c r="J71" s="4">
        <v>20</v>
      </c>
      <c r="K71" s="4">
        <f>C78</f>
        <v>18</v>
      </c>
      <c r="L71" s="4">
        <f>F78</f>
        <v>38</v>
      </c>
      <c r="M71" s="4">
        <f>L71/$L$73</f>
        <v>0.23312883435582821</v>
      </c>
      <c r="O71" s="4">
        <f>J$73*$M71</f>
        <v>16.319018404907975</v>
      </c>
      <c r="P71" s="4">
        <f t="shared" ref="P71:Q72" si="11">K$73*$M71</f>
        <v>21.680981595092025</v>
      </c>
      <c r="Q71" s="98">
        <f>CHITEST(J71:K72,O71:P72)</f>
        <v>0.11554202473921354</v>
      </c>
    </row>
    <row r="72" spans="1:20" x14ac:dyDescent="0.2">
      <c r="A72" t="s">
        <v>508</v>
      </c>
      <c r="B72">
        <v>2</v>
      </c>
      <c r="C72">
        <v>5</v>
      </c>
      <c r="F72">
        <v>7</v>
      </c>
      <c r="I72" s="24" t="s">
        <v>555</v>
      </c>
      <c r="J72" s="4">
        <f>38+7+2</f>
        <v>47</v>
      </c>
      <c r="K72" s="4">
        <f t="shared" ref="K72" si="12">K73-K71</f>
        <v>75</v>
      </c>
      <c r="L72" s="4">
        <f t="shared" ref="L72" si="13">L73-L71</f>
        <v>125</v>
      </c>
      <c r="M72" s="4">
        <f>L72/$L$73</f>
        <v>0.76687116564417179</v>
      </c>
      <c r="O72" s="4">
        <f>J$73*$M72</f>
        <v>53.680981595092028</v>
      </c>
      <c r="P72" s="4">
        <f t="shared" si="11"/>
        <v>71.319018404907979</v>
      </c>
      <c r="Q72" s="4"/>
    </row>
    <row r="73" spans="1:20" x14ac:dyDescent="0.2">
      <c r="A73" t="s">
        <v>512</v>
      </c>
      <c r="B73">
        <v>1</v>
      </c>
      <c r="F73">
        <v>1</v>
      </c>
      <c r="I73" s="4" t="s">
        <v>436</v>
      </c>
      <c r="J73" s="4">
        <v>70</v>
      </c>
      <c r="K73" s="4">
        <f t="shared" ref="K73" si="14">C84</f>
        <v>93</v>
      </c>
      <c r="L73" s="4">
        <f>F84</f>
        <v>163</v>
      </c>
      <c r="M73" s="4"/>
    </row>
    <row r="74" spans="1:20" x14ac:dyDescent="0.2">
      <c r="A74" t="s">
        <v>504</v>
      </c>
      <c r="B74">
        <v>4</v>
      </c>
      <c r="C74">
        <v>5</v>
      </c>
      <c r="D74">
        <v>1</v>
      </c>
      <c r="E74">
        <v>1</v>
      </c>
      <c r="F74">
        <v>11</v>
      </c>
    </row>
    <row r="75" spans="1:20" x14ac:dyDescent="0.2">
      <c r="A75" t="s">
        <v>510</v>
      </c>
      <c r="B75">
        <v>2</v>
      </c>
      <c r="C75">
        <v>1</v>
      </c>
      <c r="F75">
        <v>3</v>
      </c>
    </row>
    <row r="76" spans="1:20" x14ac:dyDescent="0.2">
      <c r="A76" t="s">
        <v>509</v>
      </c>
      <c r="B76">
        <v>3</v>
      </c>
      <c r="F76">
        <v>3</v>
      </c>
    </row>
    <row r="77" spans="1:20" x14ac:dyDescent="0.2">
      <c r="A77" t="s">
        <v>505</v>
      </c>
      <c r="B77">
        <v>4</v>
      </c>
      <c r="C77">
        <v>5</v>
      </c>
      <c r="D77">
        <v>2</v>
      </c>
      <c r="F77">
        <v>11</v>
      </c>
    </row>
    <row r="78" spans="1:20" x14ac:dyDescent="0.2">
      <c r="A78" t="s">
        <v>502</v>
      </c>
      <c r="B78">
        <v>17</v>
      </c>
      <c r="C78">
        <v>18</v>
      </c>
      <c r="D78">
        <v>1</v>
      </c>
      <c r="E78">
        <v>2</v>
      </c>
      <c r="F78">
        <v>38</v>
      </c>
    </row>
    <row r="79" spans="1:20" x14ac:dyDescent="0.2">
      <c r="A79" t="s">
        <v>500</v>
      </c>
      <c r="B79">
        <v>16</v>
      </c>
      <c r="C79">
        <v>36</v>
      </c>
      <c r="D79">
        <v>2</v>
      </c>
      <c r="E79">
        <v>1</v>
      </c>
      <c r="F79">
        <v>55</v>
      </c>
    </row>
    <row r="80" spans="1:20" x14ac:dyDescent="0.2">
      <c r="A80" t="s">
        <v>506</v>
      </c>
      <c r="B80">
        <v>1</v>
      </c>
      <c r="C80">
        <v>1</v>
      </c>
      <c r="F80">
        <v>2</v>
      </c>
    </row>
    <row r="81" spans="1:21" x14ac:dyDescent="0.2">
      <c r="A81" t="s">
        <v>507</v>
      </c>
      <c r="B81">
        <v>1</v>
      </c>
      <c r="D81">
        <v>1</v>
      </c>
      <c r="F81">
        <v>2</v>
      </c>
    </row>
    <row r="82" spans="1:21" x14ac:dyDescent="0.2">
      <c r="A82" t="s">
        <v>511</v>
      </c>
      <c r="B82">
        <v>1</v>
      </c>
      <c r="C82">
        <v>1</v>
      </c>
      <c r="F82">
        <v>2</v>
      </c>
    </row>
    <row r="83" spans="1:21" x14ac:dyDescent="0.2">
      <c r="A83" t="s">
        <v>501</v>
      </c>
      <c r="B83">
        <v>3</v>
      </c>
      <c r="C83">
        <v>9</v>
      </c>
      <c r="D83">
        <v>1</v>
      </c>
      <c r="F83">
        <v>13</v>
      </c>
    </row>
    <row r="84" spans="1:21" x14ac:dyDescent="0.2">
      <c r="A84" t="s">
        <v>436</v>
      </c>
      <c r="B84">
        <v>58</v>
      </c>
      <c r="C84">
        <v>93</v>
      </c>
      <c r="D84">
        <v>8</v>
      </c>
      <c r="E84">
        <v>4</v>
      </c>
      <c r="F84">
        <v>163</v>
      </c>
    </row>
    <row r="86" spans="1:21" x14ac:dyDescent="0.2">
      <c r="A86" t="s">
        <v>498</v>
      </c>
      <c r="B86" t="s">
        <v>435</v>
      </c>
    </row>
    <row r="87" spans="1:21" x14ac:dyDescent="0.2">
      <c r="A87" t="s">
        <v>437</v>
      </c>
      <c r="B87" t="s">
        <v>65</v>
      </c>
      <c r="C87" t="s">
        <v>494</v>
      </c>
      <c r="D87" t="s">
        <v>495</v>
      </c>
      <c r="E87" t="s">
        <v>525</v>
      </c>
      <c r="F87" t="s">
        <v>117</v>
      </c>
      <c r="G87" t="s">
        <v>436</v>
      </c>
      <c r="H87" s="19"/>
      <c r="I87" s="19"/>
      <c r="J87" s="19" t="s">
        <v>65</v>
      </c>
      <c r="K87" s="19" t="s">
        <v>494</v>
      </c>
      <c r="L87" s="97" t="s">
        <v>579</v>
      </c>
      <c r="M87" s="19" t="s">
        <v>525</v>
      </c>
      <c r="N87" s="19" t="s">
        <v>117</v>
      </c>
      <c r="O87" s="19" t="s">
        <v>436</v>
      </c>
      <c r="P87" s="19"/>
      <c r="Q87" s="19"/>
      <c r="R87" s="19"/>
      <c r="S87" s="19"/>
      <c r="T87" s="19"/>
      <c r="U87" s="19"/>
    </row>
    <row r="88" spans="1:21" x14ac:dyDescent="0.2">
      <c r="A88" t="s">
        <v>503</v>
      </c>
      <c r="B88">
        <v>7</v>
      </c>
      <c r="C88">
        <v>1</v>
      </c>
      <c r="D88">
        <v>2</v>
      </c>
      <c r="E88">
        <v>4</v>
      </c>
      <c r="F88">
        <v>1</v>
      </c>
      <c r="G88">
        <v>15</v>
      </c>
      <c r="I88" s="4" t="s">
        <v>502</v>
      </c>
      <c r="J88" s="4">
        <f>B95</f>
        <v>21</v>
      </c>
      <c r="K88" s="4">
        <f t="shared" ref="K88" si="15">C95</f>
        <v>2</v>
      </c>
      <c r="L88" s="4">
        <f t="shared" ref="L88" si="16">D95</f>
        <v>5</v>
      </c>
      <c r="M88" s="4">
        <f>F95</f>
        <v>8</v>
      </c>
      <c r="N88" s="4">
        <f>G95</f>
        <v>38</v>
      </c>
      <c r="O88" s="4">
        <f>N88/$N$90</f>
        <v>0.23312883435582821</v>
      </c>
      <c r="Q88" s="4">
        <f>J$90*$O88</f>
        <v>15.386503067484661</v>
      </c>
      <c r="R88" s="4">
        <f t="shared" ref="R88:T89" si="17">K$90*$O88</f>
        <v>3.9631901840490795</v>
      </c>
      <c r="S88" s="4">
        <f t="shared" si="17"/>
        <v>6.9938650306748462</v>
      </c>
      <c r="T88" s="4">
        <f t="shared" si="17"/>
        <v>6.0613496932515334</v>
      </c>
      <c r="U88" s="98">
        <f>CHITEST(J88:M89,Q88:T89)</f>
        <v>0.13933021057775913</v>
      </c>
    </row>
    <row r="89" spans="1:21" x14ac:dyDescent="0.2">
      <c r="A89" t="s">
        <v>508</v>
      </c>
      <c r="B89">
        <v>3</v>
      </c>
      <c r="C89">
        <v>1</v>
      </c>
      <c r="D89">
        <v>2</v>
      </c>
      <c r="F89">
        <v>1</v>
      </c>
      <c r="G89">
        <v>7</v>
      </c>
      <c r="I89" s="24" t="s">
        <v>555</v>
      </c>
      <c r="J89" s="4">
        <f>J90-J88</f>
        <v>45</v>
      </c>
      <c r="K89" s="4">
        <f t="shared" ref="K89" si="18">K90-K88</f>
        <v>15</v>
      </c>
      <c r="L89" s="4">
        <f t="shared" ref="L89" si="19">L90-L88</f>
        <v>25</v>
      </c>
      <c r="M89" s="4">
        <f t="shared" ref="M89:N89" si="20">M90-M88</f>
        <v>18</v>
      </c>
      <c r="N89" s="4">
        <f t="shared" si="20"/>
        <v>125</v>
      </c>
      <c r="O89" s="4">
        <f>N89/$N$90</f>
        <v>0.76687116564417179</v>
      </c>
      <c r="Q89" s="4">
        <f>J$90*$O89</f>
        <v>50.613496932515339</v>
      </c>
      <c r="R89" s="4">
        <f t="shared" si="17"/>
        <v>13.036809815950921</v>
      </c>
      <c r="S89" s="4">
        <f t="shared" si="17"/>
        <v>23.006134969325153</v>
      </c>
      <c r="T89" s="4">
        <f t="shared" si="17"/>
        <v>19.938650306748468</v>
      </c>
      <c r="U89" s="4"/>
    </row>
    <row r="90" spans="1:21" x14ac:dyDescent="0.2">
      <c r="A90" t="s">
        <v>512</v>
      </c>
      <c r="B90">
        <v>1</v>
      </c>
      <c r="G90">
        <v>1</v>
      </c>
      <c r="I90" s="4" t="s">
        <v>436</v>
      </c>
      <c r="J90" s="4">
        <f>B101</f>
        <v>66</v>
      </c>
      <c r="K90" s="4">
        <f t="shared" ref="K90" si="21">C101</f>
        <v>17</v>
      </c>
      <c r="L90" s="4">
        <f t="shared" ref="L90" si="22">D101</f>
        <v>30</v>
      </c>
      <c r="M90" s="4">
        <f>F101</f>
        <v>26</v>
      </c>
      <c r="N90" s="4">
        <f>G101</f>
        <v>163</v>
      </c>
    </row>
    <row r="91" spans="1:21" x14ac:dyDescent="0.2">
      <c r="A91" t="s">
        <v>504</v>
      </c>
      <c r="B91">
        <v>4</v>
      </c>
      <c r="D91">
        <v>2</v>
      </c>
      <c r="F91">
        <v>5</v>
      </c>
      <c r="G91">
        <v>11</v>
      </c>
    </row>
    <row r="92" spans="1:21" x14ac:dyDescent="0.2">
      <c r="A92" t="s">
        <v>510</v>
      </c>
      <c r="D92">
        <v>2</v>
      </c>
      <c r="E92">
        <v>1</v>
      </c>
      <c r="G92">
        <v>3</v>
      </c>
    </row>
    <row r="93" spans="1:21" x14ac:dyDescent="0.2">
      <c r="A93" t="s">
        <v>509</v>
      </c>
      <c r="B93">
        <v>1</v>
      </c>
      <c r="D93">
        <v>1</v>
      </c>
      <c r="F93">
        <v>1</v>
      </c>
      <c r="G93">
        <v>3</v>
      </c>
    </row>
    <row r="94" spans="1:21" x14ac:dyDescent="0.2">
      <c r="A94" t="s">
        <v>505</v>
      </c>
      <c r="B94">
        <v>7</v>
      </c>
      <c r="D94">
        <v>1</v>
      </c>
      <c r="F94">
        <v>3</v>
      </c>
      <c r="G94">
        <v>11</v>
      </c>
    </row>
    <row r="95" spans="1:21" x14ac:dyDescent="0.2">
      <c r="A95" t="s">
        <v>502</v>
      </c>
      <c r="B95">
        <v>21</v>
      </c>
      <c r="C95">
        <v>2</v>
      </c>
      <c r="D95">
        <v>5</v>
      </c>
      <c r="E95">
        <v>2</v>
      </c>
      <c r="F95">
        <v>8</v>
      </c>
      <c r="G95">
        <v>38</v>
      </c>
    </row>
    <row r="96" spans="1:21" x14ac:dyDescent="0.2">
      <c r="A96" t="s">
        <v>500</v>
      </c>
      <c r="B96">
        <v>14</v>
      </c>
      <c r="C96">
        <v>10</v>
      </c>
      <c r="D96">
        <v>14</v>
      </c>
      <c r="E96">
        <v>15</v>
      </c>
      <c r="F96">
        <v>2</v>
      </c>
      <c r="G96">
        <v>55</v>
      </c>
    </row>
    <row r="97" spans="1:15" x14ac:dyDescent="0.2">
      <c r="A97" t="s">
        <v>506</v>
      </c>
      <c r="C97">
        <v>1</v>
      </c>
      <c r="E97">
        <v>1</v>
      </c>
      <c r="G97">
        <v>2</v>
      </c>
    </row>
    <row r="98" spans="1:15" x14ac:dyDescent="0.2">
      <c r="A98" t="s">
        <v>507</v>
      </c>
      <c r="B98">
        <v>1</v>
      </c>
      <c r="F98">
        <v>1</v>
      </c>
      <c r="G98">
        <v>2</v>
      </c>
    </row>
    <row r="99" spans="1:15" x14ac:dyDescent="0.2">
      <c r="A99" t="s">
        <v>511</v>
      </c>
      <c r="B99">
        <v>1</v>
      </c>
      <c r="C99">
        <v>1</v>
      </c>
      <c r="G99">
        <v>2</v>
      </c>
    </row>
    <row r="100" spans="1:15" x14ac:dyDescent="0.2">
      <c r="A100" t="s">
        <v>501</v>
      </c>
      <c r="B100">
        <v>6</v>
      </c>
      <c r="C100">
        <v>1</v>
      </c>
      <c r="D100">
        <v>1</v>
      </c>
      <c r="E100">
        <v>1</v>
      </c>
      <c r="F100">
        <v>4</v>
      </c>
      <c r="G100">
        <v>13</v>
      </c>
    </row>
    <row r="101" spans="1:15" x14ac:dyDescent="0.2">
      <c r="A101" t="s">
        <v>436</v>
      </c>
      <c r="B101">
        <v>66</v>
      </c>
      <c r="C101">
        <v>17</v>
      </c>
      <c r="D101">
        <v>30</v>
      </c>
      <c r="E101">
        <v>24</v>
      </c>
      <c r="F101">
        <v>26</v>
      </c>
      <c r="G101">
        <v>163</v>
      </c>
    </row>
    <row r="104" spans="1:15" x14ac:dyDescent="0.2">
      <c r="I104" s="4"/>
      <c r="J104" s="4"/>
      <c r="K104" s="4"/>
      <c r="L104" s="24"/>
      <c r="M104" s="4"/>
      <c r="N104" s="4"/>
    </row>
    <row r="105" spans="1:15" x14ac:dyDescent="0.2">
      <c r="I105" s="4"/>
      <c r="J105" s="4"/>
      <c r="K105" s="4"/>
      <c r="L105" s="4"/>
      <c r="M105" s="4"/>
      <c r="N105" s="4"/>
      <c r="O105" s="4"/>
    </row>
    <row r="106" spans="1:15" x14ac:dyDescent="0.2">
      <c r="I106" s="24"/>
      <c r="J106" s="4"/>
      <c r="K106" s="4"/>
      <c r="L106" s="4"/>
      <c r="M106" s="4"/>
      <c r="N106" s="4"/>
      <c r="O106" s="4"/>
    </row>
    <row r="107" spans="1:15" x14ac:dyDescent="0.2">
      <c r="I107" s="4"/>
      <c r="J107" s="4"/>
      <c r="K107" s="4"/>
      <c r="L107" s="4"/>
      <c r="M107" s="4"/>
      <c r="N107" s="4"/>
    </row>
    <row r="121" spans="9:14" x14ac:dyDescent="0.2">
      <c r="I121" s="4"/>
      <c r="J121" s="4"/>
      <c r="K121" s="4"/>
      <c r="L121" s="4"/>
      <c r="M121" s="4"/>
      <c r="N121" s="4"/>
    </row>
    <row r="122" spans="9:14" x14ac:dyDescent="0.2">
      <c r="I122" s="4"/>
      <c r="J122" s="4"/>
      <c r="K122" s="4"/>
      <c r="L122" s="4"/>
      <c r="M122" s="4"/>
      <c r="N122" s="4"/>
    </row>
    <row r="123" spans="9:14" x14ac:dyDescent="0.2">
      <c r="I123" s="24"/>
      <c r="J123" s="4"/>
      <c r="K123" s="4"/>
      <c r="L123" s="4"/>
      <c r="M123" s="4"/>
      <c r="N123" s="4"/>
    </row>
    <row r="124" spans="9:14" x14ac:dyDescent="0.2">
      <c r="I124" s="4"/>
      <c r="J124" s="4"/>
      <c r="K124" s="4"/>
      <c r="L124" s="4"/>
      <c r="M124" s="4"/>
      <c r="N124" s="4"/>
    </row>
    <row r="137" spans="1:20" x14ac:dyDescent="0.2">
      <c r="A137" t="s">
        <v>477</v>
      </c>
      <c r="B137" t="s">
        <v>435</v>
      </c>
    </row>
    <row r="138" spans="1:20" x14ac:dyDescent="0.2">
      <c r="A138" t="s">
        <v>437</v>
      </c>
      <c r="B138" t="s">
        <v>66</v>
      </c>
      <c r="C138" t="s">
        <v>118</v>
      </c>
      <c r="D138" t="s">
        <v>87</v>
      </c>
      <c r="E138" t="s">
        <v>104</v>
      </c>
      <c r="F138" t="s">
        <v>436</v>
      </c>
      <c r="G138" s="19"/>
      <c r="H138" s="19"/>
      <c r="I138" s="19"/>
      <c r="J138" s="19" t="s">
        <v>66</v>
      </c>
      <c r="K138" s="19" t="s">
        <v>118</v>
      </c>
      <c r="L138" s="19" t="s">
        <v>87</v>
      </c>
      <c r="M138" s="19" t="s">
        <v>104</v>
      </c>
      <c r="N138" s="19" t="s">
        <v>436</v>
      </c>
      <c r="O138" s="19"/>
      <c r="P138" s="19"/>
      <c r="Q138" s="19"/>
      <c r="R138" s="19"/>
      <c r="S138" s="19"/>
      <c r="T138" s="19"/>
    </row>
    <row r="139" spans="1:20" x14ac:dyDescent="0.2">
      <c r="A139" t="s">
        <v>503</v>
      </c>
      <c r="B139">
        <v>3</v>
      </c>
      <c r="C139">
        <v>3</v>
      </c>
      <c r="D139">
        <v>7</v>
      </c>
      <c r="E139">
        <v>2</v>
      </c>
      <c r="F139">
        <v>15</v>
      </c>
      <c r="I139" s="4" t="s">
        <v>502</v>
      </c>
      <c r="J139" s="4">
        <f>B146</f>
        <v>8</v>
      </c>
      <c r="K139" s="4">
        <f>C146</f>
        <v>6</v>
      </c>
      <c r="L139" s="4">
        <f t="shared" ref="L139" si="23">D146</f>
        <v>9</v>
      </c>
      <c r="M139" s="4">
        <f t="shared" ref="M139" si="24">E146</f>
        <v>15</v>
      </c>
      <c r="N139" s="4">
        <f t="shared" ref="N139" si="25">F146</f>
        <v>38</v>
      </c>
      <c r="O139" s="4">
        <f>N139/$N$141</f>
        <v>0.23312883435582821</v>
      </c>
      <c r="P139">
        <f>J$141*$O139</f>
        <v>10.490797546012269</v>
      </c>
      <c r="Q139" s="4">
        <f t="shared" ref="Q139:R140" si="26">K$141*$O139</f>
        <v>6.7607361963190176</v>
      </c>
      <c r="R139" s="4">
        <f t="shared" si="26"/>
        <v>10.024539877300613</v>
      </c>
      <c r="S139" s="4">
        <f>M$141*$O139</f>
        <v>10.723926380368098</v>
      </c>
      <c r="T139" s="98">
        <f>CHITEST(J139:M140,P139:S140)</f>
        <v>0.35569617300103168</v>
      </c>
    </row>
    <row r="140" spans="1:20" x14ac:dyDescent="0.2">
      <c r="A140" t="s">
        <v>508</v>
      </c>
      <c r="B140">
        <v>2</v>
      </c>
      <c r="C140">
        <v>1</v>
      </c>
      <c r="D140">
        <v>2</v>
      </c>
      <c r="E140">
        <v>2</v>
      </c>
      <c r="F140">
        <v>7</v>
      </c>
      <c r="I140" s="24" t="s">
        <v>555</v>
      </c>
      <c r="J140" s="4">
        <f>J141-J139</f>
        <v>37</v>
      </c>
      <c r="K140" s="4">
        <f t="shared" ref="K140" si="27">K141-K139</f>
        <v>23</v>
      </c>
      <c r="L140" s="4">
        <f t="shared" ref="L140" si="28">L141-L139</f>
        <v>34</v>
      </c>
      <c r="M140" s="4">
        <f t="shared" ref="M140" si="29">M141-M139</f>
        <v>31</v>
      </c>
      <c r="N140" s="4">
        <f t="shared" ref="N140" si="30">N141-N139</f>
        <v>125</v>
      </c>
      <c r="O140" s="4">
        <f>N140/$N$141</f>
        <v>0.76687116564417179</v>
      </c>
      <c r="P140" s="4">
        <f>J$141*$O140</f>
        <v>34.509202453987733</v>
      </c>
      <c r="Q140" s="4">
        <f t="shared" si="26"/>
        <v>22.239263803680981</v>
      </c>
      <c r="R140" s="4">
        <f t="shared" si="26"/>
        <v>32.975460122699388</v>
      </c>
      <c r="S140" s="4">
        <f>M$141*$O140</f>
        <v>35.276073619631902</v>
      </c>
      <c r="T140" s="4"/>
    </row>
    <row r="141" spans="1:20" x14ac:dyDescent="0.2">
      <c r="A141" t="s">
        <v>512</v>
      </c>
      <c r="B141">
        <v>1</v>
      </c>
      <c r="F141">
        <v>1</v>
      </c>
      <c r="I141" s="4" t="s">
        <v>436</v>
      </c>
      <c r="J141" s="4">
        <f>B152</f>
        <v>45</v>
      </c>
      <c r="K141" s="4">
        <f t="shared" ref="K141" si="31">C152</f>
        <v>29</v>
      </c>
      <c r="L141" s="4">
        <f t="shared" ref="L141" si="32">D152</f>
        <v>43</v>
      </c>
      <c r="M141" s="4">
        <f t="shared" ref="M141" si="33">E152</f>
        <v>46</v>
      </c>
      <c r="N141" s="4">
        <f t="shared" ref="N141" si="34">F152</f>
        <v>163</v>
      </c>
    </row>
    <row r="142" spans="1:20" x14ac:dyDescent="0.2">
      <c r="A142" t="s">
        <v>504</v>
      </c>
      <c r="B142">
        <v>1</v>
      </c>
      <c r="C142">
        <v>2</v>
      </c>
      <c r="D142">
        <v>4</v>
      </c>
      <c r="E142">
        <v>4</v>
      </c>
      <c r="F142">
        <v>11</v>
      </c>
    </row>
    <row r="143" spans="1:20" x14ac:dyDescent="0.2">
      <c r="A143" t="s">
        <v>510</v>
      </c>
      <c r="D143">
        <v>2</v>
      </c>
      <c r="E143">
        <v>1</v>
      </c>
      <c r="F143">
        <v>3</v>
      </c>
    </row>
    <row r="144" spans="1:20" x14ac:dyDescent="0.2">
      <c r="A144" t="s">
        <v>509</v>
      </c>
      <c r="E144">
        <v>3</v>
      </c>
      <c r="F144">
        <v>3</v>
      </c>
    </row>
    <row r="145" spans="1:20" x14ac:dyDescent="0.2">
      <c r="A145" t="s">
        <v>505</v>
      </c>
      <c r="B145">
        <v>4</v>
      </c>
      <c r="C145">
        <v>3</v>
      </c>
      <c r="D145">
        <v>3</v>
      </c>
      <c r="E145">
        <v>1</v>
      </c>
      <c r="F145">
        <v>11</v>
      </c>
    </row>
    <row r="146" spans="1:20" x14ac:dyDescent="0.2">
      <c r="A146" t="s">
        <v>502</v>
      </c>
      <c r="B146">
        <v>8</v>
      </c>
      <c r="C146">
        <v>6</v>
      </c>
      <c r="D146">
        <v>9</v>
      </c>
      <c r="E146">
        <v>15</v>
      </c>
      <c r="F146">
        <v>38</v>
      </c>
    </row>
    <row r="147" spans="1:20" x14ac:dyDescent="0.2">
      <c r="A147" t="s">
        <v>500</v>
      </c>
      <c r="B147">
        <v>20</v>
      </c>
      <c r="C147">
        <v>12</v>
      </c>
      <c r="D147">
        <v>11</v>
      </c>
      <c r="E147">
        <v>12</v>
      </c>
      <c r="F147">
        <v>55</v>
      </c>
    </row>
    <row r="148" spans="1:20" x14ac:dyDescent="0.2">
      <c r="A148" t="s">
        <v>506</v>
      </c>
      <c r="B148">
        <v>1</v>
      </c>
      <c r="C148">
        <v>1</v>
      </c>
      <c r="F148">
        <v>2</v>
      </c>
    </row>
    <row r="149" spans="1:20" x14ac:dyDescent="0.2">
      <c r="A149" t="s">
        <v>507</v>
      </c>
      <c r="B149">
        <v>2</v>
      </c>
      <c r="F149">
        <v>2</v>
      </c>
    </row>
    <row r="150" spans="1:20" x14ac:dyDescent="0.2">
      <c r="A150" t="s">
        <v>511</v>
      </c>
      <c r="D150">
        <v>1</v>
      </c>
      <c r="E150">
        <v>1</v>
      </c>
      <c r="F150">
        <v>2</v>
      </c>
    </row>
    <row r="151" spans="1:20" x14ac:dyDescent="0.2">
      <c r="A151" t="s">
        <v>501</v>
      </c>
      <c r="B151">
        <v>3</v>
      </c>
      <c r="C151">
        <v>1</v>
      </c>
      <c r="D151">
        <v>4</v>
      </c>
      <c r="E151">
        <v>5</v>
      </c>
      <c r="F151">
        <v>13</v>
      </c>
    </row>
    <row r="152" spans="1:20" x14ac:dyDescent="0.2">
      <c r="A152" t="s">
        <v>436</v>
      </c>
      <c r="B152">
        <v>45</v>
      </c>
      <c r="C152">
        <v>29</v>
      </c>
      <c r="D152">
        <v>43</v>
      </c>
      <c r="E152">
        <v>46</v>
      </c>
      <c r="F152">
        <v>163</v>
      </c>
    </row>
    <row r="154" spans="1:20" x14ac:dyDescent="0.2">
      <c r="A154" t="s">
        <v>522</v>
      </c>
      <c r="B154" t="s">
        <v>435</v>
      </c>
    </row>
    <row r="155" spans="1:20" x14ac:dyDescent="0.2">
      <c r="A155" t="s">
        <v>437</v>
      </c>
      <c r="B155" t="s">
        <v>530</v>
      </c>
      <c r="C155" t="s">
        <v>529</v>
      </c>
      <c r="D155" t="s">
        <v>528</v>
      </c>
      <c r="E155" t="s">
        <v>527</v>
      </c>
      <c r="F155" t="s">
        <v>492</v>
      </c>
      <c r="G155" t="s">
        <v>436</v>
      </c>
      <c r="I155" s="4"/>
      <c r="J155" s="4" t="s">
        <v>530</v>
      </c>
      <c r="K155" s="4" t="s">
        <v>529</v>
      </c>
      <c r="L155" s="4" t="s">
        <v>528</v>
      </c>
      <c r="M155" s="4" t="s">
        <v>527</v>
      </c>
      <c r="N155" s="4" t="s">
        <v>436</v>
      </c>
    </row>
    <row r="156" spans="1:20" x14ac:dyDescent="0.2">
      <c r="A156" t="s">
        <v>503</v>
      </c>
      <c r="B156">
        <v>1</v>
      </c>
      <c r="C156">
        <v>9</v>
      </c>
      <c r="D156">
        <v>3</v>
      </c>
      <c r="E156">
        <v>1</v>
      </c>
      <c r="G156">
        <v>14</v>
      </c>
      <c r="I156" s="4" t="s">
        <v>502</v>
      </c>
      <c r="J156" s="4">
        <f>B163</f>
        <v>7</v>
      </c>
      <c r="K156" s="4">
        <f>C163</f>
        <v>11</v>
      </c>
      <c r="L156" s="4">
        <f t="shared" ref="L156" si="35">D163</f>
        <v>13</v>
      </c>
      <c r="M156" s="4">
        <f t="shared" ref="M156" si="36">E163</f>
        <v>6</v>
      </c>
      <c r="N156" s="4">
        <f>G163</f>
        <v>37</v>
      </c>
      <c r="O156">
        <f>N156/$N$158</f>
        <v>0.24025974025974026</v>
      </c>
      <c r="P156">
        <f>J$158*$O156</f>
        <v>5.5259740259740262</v>
      </c>
      <c r="Q156" s="4">
        <f t="shared" ref="Q156:S157" si="37">K$158*$O156</f>
        <v>15.136363636363637</v>
      </c>
      <c r="R156" s="4">
        <f t="shared" si="37"/>
        <v>12.493506493506493</v>
      </c>
      <c r="S156" s="4">
        <f t="shared" si="37"/>
        <v>3.8441558441558441</v>
      </c>
      <c r="T156" s="98">
        <f>CHITEST(J156:M157,P156:S157)</f>
        <v>0.30506453793323346</v>
      </c>
    </row>
    <row r="157" spans="1:20" x14ac:dyDescent="0.2">
      <c r="A157" t="s">
        <v>508</v>
      </c>
      <c r="B157">
        <v>1</v>
      </c>
      <c r="C157">
        <v>3</v>
      </c>
      <c r="D157">
        <v>2</v>
      </c>
      <c r="G157">
        <v>6</v>
      </c>
      <c r="I157" s="24" t="s">
        <v>555</v>
      </c>
      <c r="J157" s="4">
        <f>J158-J156</f>
        <v>16</v>
      </c>
      <c r="K157" s="4">
        <f t="shared" ref="K157" si="38">K158-K156</f>
        <v>52</v>
      </c>
      <c r="L157" s="4">
        <f t="shared" ref="L157" si="39">L158-L156</f>
        <v>39</v>
      </c>
      <c r="M157" s="4">
        <f t="shared" ref="M157" si="40">M158-M156</f>
        <v>10</v>
      </c>
      <c r="N157" s="4">
        <f>N158-N156</f>
        <v>117</v>
      </c>
      <c r="O157" s="4">
        <f>N157/$N$158</f>
        <v>0.75974025974025972</v>
      </c>
      <c r="P157" s="4">
        <f>J$158*$O157</f>
        <v>17.474025974025974</v>
      </c>
      <c r="Q157" s="4">
        <f t="shared" si="37"/>
        <v>47.86363636363636</v>
      </c>
      <c r="R157" s="4">
        <f t="shared" si="37"/>
        <v>39.506493506493506</v>
      </c>
      <c r="S157" s="4">
        <f t="shared" si="37"/>
        <v>12.155844155844155</v>
      </c>
      <c r="T157" s="4"/>
    </row>
    <row r="158" spans="1:20" x14ac:dyDescent="0.2">
      <c r="A158" t="s">
        <v>512</v>
      </c>
      <c r="C158">
        <v>1</v>
      </c>
      <c r="G158">
        <v>1</v>
      </c>
      <c r="I158" s="4" t="s">
        <v>436</v>
      </c>
      <c r="J158" s="4">
        <f>B169</f>
        <v>23</v>
      </c>
      <c r="K158" s="4">
        <f t="shared" ref="K158" si="41">C169</f>
        <v>63</v>
      </c>
      <c r="L158" s="4">
        <f t="shared" ref="L158" si="42">D169</f>
        <v>52</v>
      </c>
      <c r="M158" s="4">
        <f t="shared" ref="M158" si="43">E169</f>
        <v>16</v>
      </c>
      <c r="N158" s="4">
        <f>G169</f>
        <v>154</v>
      </c>
    </row>
    <row r="159" spans="1:20" x14ac:dyDescent="0.2">
      <c r="A159" t="s">
        <v>504</v>
      </c>
      <c r="B159">
        <v>4</v>
      </c>
      <c r="C159">
        <v>4</v>
      </c>
      <c r="D159">
        <v>2</v>
      </c>
      <c r="G159">
        <v>10</v>
      </c>
    </row>
    <row r="160" spans="1:20" x14ac:dyDescent="0.2">
      <c r="A160" t="s">
        <v>510</v>
      </c>
      <c r="C160">
        <v>2</v>
      </c>
      <c r="D160">
        <v>1</v>
      </c>
      <c r="G160">
        <v>3</v>
      </c>
    </row>
    <row r="161" spans="1:20" x14ac:dyDescent="0.2">
      <c r="A161" t="s">
        <v>509</v>
      </c>
      <c r="D161">
        <v>3</v>
      </c>
      <c r="G161">
        <v>3</v>
      </c>
    </row>
    <row r="162" spans="1:20" x14ac:dyDescent="0.2">
      <c r="A162" t="s">
        <v>505</v>
      </c>
      <c r="B162">
        <v>2</v>
      </c>
      <c r="C162">
        <v>3</v>
      </c>
      <c r="D162">
        <v>6</v>
      </c>
      <c r="G162">
        <v>11</v>
      </c>
    </row>
    <row r="163" spans="1:20" x14ac:dyDescent="0.2">
      <c r="A163" t="s">
        <v>502</v>
      </c>
      <c r="B163">
        <v>7</v>
      </c>
      <c r="C163">
        <v>11</v>
      </c>
      <c r="D163">
        <v>13</v>
      </c>
      <c r="E163">
        <v>6</v>
      </c>
      <c r="G163">
        <v>37</v>
      </c>
    </row>
    <row r="164" spans="1:20" x14ac:dyDescent="0.2">
      <c r="A164" t="s">
        <v>500</v>
      </c>
      <c r="B164">
        <v>5</v>
      </c>
      <c r="C164">
        <v>24</v>
      </c>
      <c r="D164">
        <v>15</v>
      </c>
      <c r="E164">
        <v>7</v>
      </c>
      <c r="G164">
        <v>51</v>
      </c>
    </row>
    <row r="165" spans="1:20" x14ac:dyDescent="0.2">
      <c r="A165" t="s">
        <v>506</v>
      </c>
      <c r="C165">
        <v>2</v>
      </c>
      <c r="G165">
        <v>2</v>
      </c>
    </row>
    <row r="166" spans="1:20" x14ac:dyDescent="0.2">
      <c r="A166" t="s">
        <v>507</v>
      </c>
      <c r="B166">
        <v>1</v>
      </c>
      <c r="D166">
        <v>1</v>
      </c>
      <c r="G166">
        <v>2</v>
      </c>
    </row>
    <row r="167" spans="1:20" x14ac:dyDescent="0.2">
      <c r="A167" t="s">
        <v>511</v>
      </c>
      <c r="D167">
        <v>2</v>
      </c>
      <c r="G167">
        <v>2</v>
      </c>
    </row>
    <row r="168" spans="1:20" x14ac:dyDescent="0.2">
      <c r="A168" t="s">
        <v>501</v>
      </c>
      <c r="B168">
        <v>2</v>
      </c>
      <c r="C168">
        <v>4</v>
      </c>
      <c r="D168">
        <v>4</v>
      </c>
      <c r="E168">
        <v>2</v>
      </c>
      <c r="G168">
        <v>12</v>
      </c>
    </row>
    <row r="169" spans="1:20" x14ac:dyDescent="0.2">
      <c r="A169" t="s">
        <v>436</v>
      </c>
      <c r="B169">
        <v>23</v>
      </c>
      <c r="C169">
        <v>63</v>
      </c>
      <c r="D169">
        <v>52</v>
      </c>
      <c r="E169">
        <v>16</v>
      </c>
      <c r="G169">
        <v>154</v>
      </c>
    </row>
    <row r="171" spans="1:20" x14ac:dyDescent="0.2">
      <c r="A171" t="s">
        <v>523</v>
      </c>
      <c r="B171" t="s">
        <v>435</v>
      </c>
    </row>
    <row r="172" spans="1:20" x14ac:dyDescent="0.2">
      <c r="A172" t="s">
        <v>437</v>
      </c>
      <c r="B172" t="s">
        <v>97</v>
      </c>
      <c r="C172" t="s">
        <v>531</v>
      </c>
      <c r="D172" t="s">
        <v>532</v>
      </c>
      <c r="E172" t="s">
        <v>436</v>
      </c>
      <c r="F172" s="19"/>
      <c r="G172" s="19"/>
      <c r="H172" s="19"/>
      <c r="I172" s="4"/>
      <c r="J172" s="4" t="s">
        <v>97</v>
      </c>
      <c r="K172" s="4" t="s">
        <v>531</v>
      </c>
      <c r="L172" s="4" t="s">
        <v>532</v>
      </c>
      <c r="M172" s="4" t="s">
        <v>436</v>
      </c>
      <c r="N172" s="4"/>
      <c r="O172" s="19"/>
      <c r="P172" s="19"/>
      <c r="Q172" s="19"/>
      <c r="R172" s="19"/>
      <c r="S172" s="19"/>
      <c r="T172" s="19"/>
    </row>
    <row r="173" spans="1:20" x14ac:dyDescent="0.2">
      <c r="A173" t="s">
        <v>503</v>
      </c>
      <c r="B173">
        <v>4</v>
      </c>
      <c r="C173">
        <v>8</v>
      </c>
      <c r="D173">
        <v>3</v>
      </c>
      <c r="E173">
        <v>15</v>
      </c>
      <c r="I173" s="4" t="s">
        <v>502</v>
      </c>
      <c r="J173" s="4">
        <f>B180</f>
        <v>12</v>
      </c>
      <c r="K173" s="4">
        <f>C180</f>
        <v>16</v>
      </c>
      <c r="L173" s="4">
        <f t="shared" ref="L173" si="44">D180</f>
        <v>10</v>
      </c>
      <c r="M173" s="4">
        <f t="shared" ref="M173" si="45">E180</f>
        <v>38</v>
      </c>
      <c r="N173" s="4">
        <f>M173/$M$175</f>
        <v>0.23312883435582821</v>
      </c>
      <c r="O173" s="4">
        <f>J$175*$N173</f>
        <v>13.521472392638035</v>
      </c>
      <c r="P173" s="4">
        <f t="shared" ref="P173:R174" si="46">K$175*$N173</f>
        <v>17.950920245398773</v>
      </c>
      <c r="Q173" s="4">
        <f t="shared" si="46"/>
        <v>6.5276073619631898</v>
      </c>
      <c r="R173" s="98">
        <f>CHITEST(J173:L174,O173:Q174)</f>
        <v>0.23358474414559346</v>
      </c>
    </row>
    <row r="174" spans="1:20" x14ac:dyDescent="0.2">
      <c r="A174" t="s">
        <v>508</v>
      </c>
      <c r="B174">
        <v>2</v>
      </c>
      <c r="C174">
        <v>4</v>
      </c>
      <c r="D174">
        <v>1</v>
      </c>
      <c r="E174">
        <v>7</v>
      </c>
      <c r="I174" s="24" t="s">
        <v>555</v>
      </c>
      <c r="J174" s="4">
        <f>J175-J173</f>
        <v>46</v>
      </c>
      <c r="K174" s="4">
        <f t="shared" ref="K174" si="47">K175-K173</f>
        <v>61</v>
      </c>
      <c r="L174" s="4">
        <f t="shared" ref="L174" si="48">L175-L173</f>
        <v>18</v>
      </c>
      <c r="M174" s="4">
        <f t="shared" ref="M174" si="49">M175-M173</f>
        <v>125</v>
      </c>
      <c r="N174" s="4">
        <f>M174/$M$175</f>
        <v>0.76687116564417179</v>
      </c>
      <c r="O174" s="4">
        <f>J$175*$N174</f>
        <v>44.478527607361961</v>
      </c>
      <c r="P174" s="4">
        <f t="shared" si="46"/>
        <v>59.04907975460123</v>
      </c>
      <c r="Q174" s="4">
        <f t="shared" si="46"/>
        <v>21.472392638036808</v>
      </c>
      <c r="R174" s="4"/>
    </row>
    <row r="175" spans="1:20" x14ac:dyDescent="0.2">
      <c r="A175" t="s">
        <v>512</v>
      </c>
      <c r="C175">
        <v>1</v>
      </c>
      <c r="E175">
        <v>1</v>
      </c>
      <c r="I175" s="4" t="s">
        <v>436</v>
      </c>
      <c r="J175" s="4">
        <f>B186</f>
        <v>58</v>
      </c>
      <c r="K175" s="4">
        <f t="shared" ref="K175" si="50">C186</f>
        <v>77</v>
      </c>
      <c r="L175" s="4">
        <f t="shared" ref="L175" si="51">D186</f>
        <v>28</v>
      </c>
      <c r="M175" s="4">
        <f t="shared" ref="M175" si="52">E186</f>
        <v>163</v>
      </c>
      <c r="N175" s="4"/>
    </row>
    <row r="176" spans="1:20" x14ac:dyDescent="0.2">
      <c r="A176" t="s">
        <v>504</v>
      </c>
      <c r="B176">
        <v>6</v>
      </c>
      <c r="C176">
        <v>5</v>
      </c>
      <c r="E176">
        <v>11</v>
      </c>
    </row>
    <row r="177" spans="1:20" x14ac:dyDescent="0.2">
      <c r="A177" t="s">
        <v>510</v>
      </c>
      <c r="B177">
        <v>2</v>
      </c>
      <c r="C177">
        <v>1</v>
      </c>
      <c r="E177">
        <v>3</v>
      </c>
    </row>
    <row r="178" spans="1:20" x14ac:dyDescent="0.2">
      <c r="A178" t="s">
        <v>509</v>
      </c>
      <c r="B178">
        <v>2</v>
      </c>
      <c r="D178">
        <v>1</v>
      </c>
      <c r="E178">
        <v>3</v>
      </c>
    </row>
    <row r="179" spans="1:20" x14ac:dyDescent="0.2">
      <c r="A179" t="s">
        <v>505</v>
      </c>
      <c r="B179">
        <v>4</v>
      </c>
      <c r="C179">
        <v>6</v>
      </c>
      <c r="D179">
        <v>1</v>
      </c>
      <c r="E179">
        <v>11</v>
      </c>
    </row>
    <row r="180" spans="1:20" x14ac:dyDescent="0.2">
      <c r="A180" t="s">
        <v>502</v>
      </c>
      <c r="B180">
        <v>12</v>
      </c>
      <c r="C180">
        <v>16</v>
      </c>
      <c r="D180">
        <v>10</v>
      </c>
      <c r="E180">
        <v>38</v>
      </c>
    </row>
    <row r="181" spans="1:20" x14ac:dyDescent="0.2">
      <c r="A181" t="s">
        <v>500</v>
      </c>
      <c r="B181">
        <v>16</v>
      </c>
      <c r="C181">
        <v>30</v>
      </c>
      <c r="D181">
        <v>9</v>
      </c>
      <c r="E181">
        <v>55</v>
      </c>
    </row>
    <row r="182" spans="1:20" x14ac:dyDescent="0.2">
      <c r="A182" t="s">
        <v>506</v>
      </c>
      <c r="C182">
        <v>1</v>
      </c>
      <c r="D182">
        <v>1</v>
      </c>
      <c r="E182">
        <v>2</v>
      </c>
    </row>
    <row r="183" spans="1:20" x14ac:dyDescent="0.2">
      <c r="A183" t="s">
        <v>507</v>
      </c>
      <c r="B183">
        <v>2</v>
      </c>
      <c r="E183">
        <v>2</v>
      </c>
    </row>
    <row r="184" spans="1:20" x14ac:dyDescent="0.2">
      <c r="A184" t="s">
        <v>511</v>
      </c>
      <c r="B184">
        <v>1</v>
      </c>
      <c r="C184">
        <v>1</v>
      </c>
      <c r="E184">
        <v>2</v>
      </c>
    </row>
    <row r="185" spans="1:20" x14ac:dyDescent="0.2">
      <c r="A185" t="s">
        <v>501</v>
      </c>
      <c r="B185">
        <v>7</v>
      </c>
      <c r="C185">
        <v>4</v>
      </c>
      <c r="D185">
        <v>2</v>
      </c>
      <c r="E185">
        <v>13</v>
      </c>
    </row>
    <row r="186" spans="1:20" x14ac:dyDescent="0.2">
      <c r="A186" t="s">
        <v>436</v>
      </c>
      <c r="B186">
        <v>58</v>
      </c>
      <c r="C186">
        <v>77</v>
      </c>
      <c r="D186">
        <v>28</v>
      </c>
      <c r="E186">
        <v>163</v>
      </c>
    </row>
    <row r="188" spans="1:20" x14ac:dyDescent="0.2">
      <c r="A188" t="s">
        <v>479</v>
      </c>
      <c r="B188" t="s">
        <v>435</v>
      </c>
    </row>
    <row r="189" spans="1:20" x14ac:dyDescent="0.2">
      <c r="A189" t="s">
        <v>437</v>
      </c>
      <c r="B189" t="s">
        <v>98</v>
      </c>
      <c r="C189" t="s">
        <v>113</v>
      </c>
      <c r="D189" t="s">
        <v>70</v>
      </c>
      <c r="E189" t="s">
        <v>436</v>
      </c>
      <c r="F189" s="19"/>
      <c r="G189" s="19"/>
      <c r="H189" s="19"/>
      <c r="I189" s="4"/>
      <c r="J189" s="4" t="s">
        <v>98</v>
      </c>
      <c r="K189" s="4" t="s">
        <v>113</v>
      </c>
      <c r="L189" s="4" t="s">
        <v>70</v>
      </c>
      <c r="M189" s="4" t="s">
        <v>436</v>
      </c>
      <c r="N189" s="4"/>
      <c r="O189" s="19"/>
      <c r="P189" s="19"/>
      <c r="Q189" s="19"/>
      <c r="R189" s="19"/>
      <c r="S189" s="19"/>
      <c r="T189" s="19"/>
    </row>
    <row r="190" spans="1:20" x14ac:dyDescent="0.2">
      <c r="A190" t="s">
        <v>503</v>
      </c>
      <c r="B190">
        <v>2</v>
      </c>
      <c r="C190">
        <v>1</v>
      </c>
      <c r="D190">
        <v>12</v>
      </c>
      <c r="E190">
        <v>15</v>
      </c>
      <c r="I190" s="4" t="s">
        <v>502</v>
      </c>
      <c r="J190" s="4">
        <f>B197</f>
        <v>5</v>
      </c>
      <c r="K190" s="4">
        <f>C197</f>
        <v>10</v>
      </c>
      <c r="L190" s="4">
        <f t="shared" ref="L190" si="53">D197</f>
        <v>23</v>
      </c>
      <c r="M190" s="4">
        <f t="shared" ref="M190" si="54">E197</f>
        <v>38</v>
      </c>
      <c r="N190" s="4">
        <f>M190/$M$192</f>
        <v>0.23312883435582821</v>
      </c>
      <c r="O190">
        <f>J$192*$N190</f>
        <v>8.6257668711656432</v>
      </c>
      <c r="P190" s="4">
        <f t="shared" ref="P190:R191" si="55">K$192*$N190</f>
        <v>7.926380368098159</v>
      </c>
      <c r="Q190" s="4">
        <f t="shared" si="55"/>
        <v>21.447852760736197</v>
      </c>
      <c r="R190" s="98">
        <f>CHITEST(J190:L191,O190:Q191)</f>
        <v>0.2415640818026541</v>
      </c>
    </row>
    <row r="191" spans="1:20" x14ac:dyDescent="0.2">
      <c r="A191" t="s">
        <v>508</v>
      </c>
      <c r="B191">
        <v>3</v>
      </c>
      <c r="C191">
        <v>2</v>
      </c>
      <c r="D191">
        <v>2</v>
      </c>
      <c r="E191">
        <v>7</v>
      </c>
      <c r="I191" s="24" t="s">
        <v>555</v>
      </c>
      <c r="J191" s="4">
        <f>J192-J190</f>
        <v>32</v>
      </c>
      <c r="K191" s="4">
        <f t="shared" ref="K191" si="56">K192-K190</f>
        <v>24</v>
      </c>
      <c r="L191" s="4">
        <f t="shared" ref="L191" si="57">L192-L190</f>
        <v>69</v>
      </c>
      <c r="M191" s="4">
        <f t="shared" ref="M191" si="58">M192-M190</f>
        <v>125</v>
      </c>
      <c r="N191" s="4">
        <f>M191/$M$192</f>
        <v>0.76687116564417179</v>
      </c>
      <c r="O191" s="4">
        <f>J$192*$N191</f>
        <v>28.374233128834355</v>
      </c>
      <c r="P191" s="4">
        <f t="shared" si="55"/>
        <v>26.073619631901842</v>
      </c>
      <c r="Q191" s="4">
        <f t="shared" si="55"/>
        <v>70.552147239263803</v>
      </c>
      <c r="R191" s="4"/>
    </row>
    <row r="192" spans="1:20" x14ac:dyDescent="0.2">
      <c r="A192" t="s">
        <v>512</v>
      </c>
      <c r="D192">
        <v>1</v>
      </c>
      <c r="E192">
        <v>1</v>
      </c>
      <c r="I192" s="4" t="s">
        <v>436</v>
      </c>
      <c r="J192" s="4">
        <f>B203</f>
        <v>37</v>
      </c>
      <c r="K192" s="4">
        <f t="shared" ref="K192" si="59">C203</f>
        <v>34</v>
      </c>
      <c r="L192" s="4">
        <f t="shared" ref="L192" si="60">D203</f>
        <v>92</v>
      </c>
      <c r="M192" s="4">
        <f t="shared" ref="M192" si="61">E203</f>
        <v>163</v>
      </c>
      <c r="N192" s="4"/>
    </row>
    <row r="193" spans="1:5" x14ac:dyDescent="0.2">
      <c r="A193" t="s">
        <v>504</v>
      </c>
      <c r="B193">
        <v>3</v>
      </c>
      <c r="D193">
        <v>8</v>
      </c>
      <c r="E193">
        <v>11</v>
      </c>
    </row>
    <row r="194" spans="1:5" x14ac:dyDescent="0.2">
      <c r="A194" t="s">
        <v>510</v>
      </c>
      <c r="B194">
        <v>2</v>
      </c>
      <c r="D194">
        <v>1</v>
      </c>
      <c r="E194">
        <v>3</v>
      </c>
    </row>
    <row r="195" spans="1:5" x14ac:dyDescent="0.2">
      <c r="A195" t="s">
        <v>509</v>
      </c>
      <c r="B195">
        <v>1</v>
      </c>
      <c r="C195">
        <v>1</v>
      </c>
      <c r="D195">
        <v>1</v>
      </c>
      <c r="E195">
        <v>3</v>
      </c>
    </row>
    <row r="196" spans="1:5" x14ac:dyDescent="0.2">
      <c r="A196" t="s">
        <v>505</v>
      </c>
      <c r="B196">
        <v>4</v>
      </c>
      <c r="C196">
        <v>2</v>
      </c>
      <c r="D196">
        <v>5</v>
      </c>
      <c r="E196">
        <v>11</v>
      </c>
    </row>
    <row r="197" spans="1:5" x14ac:dyDescent="0.2">
      <c r="A197" t="s">
        <v>502</v>
      </c>
      <c r="B197">
        <v>5</v>
      </c>
      <c r="C197">
        <v>10</v>
      </c>
      <c r="D197">
        <v>23</v>
      </c>
      <c r="E197">
        <v>38</v>
      </c>
    </row>
    <row r="198" spans="1:5" x14ac:dyDescent="0.2">
      <c r="A198" t="s">
        <v>500</v>
      </c>
      <c r="B198">
        <v>13</v>
      </c>
      <c r="C198">
        <v>13</v>
      </c>
      <c r="D198">
        <v>29</v>
      </c>
      <c r="E198">
        <v>55</v>
      </c>
    </row>
    <row r="199" spans="1:5" x14ac:dyDescent="0.2">
      <c r="A199" t="s">
        <v>506</v>
      </c>
      <c r="C199">
        <v>1</v>
      </c>
      <c r="D199">
        <v>1</v>
      </c>
      <c r="E199">
        <v>2</v>
      </c>
    </row>
    <row r="200" spans="1:5" x14ac:dyDescent="0.2">
      <c r="A200" t="s">
        <v>507</v>
      </c>
      <c r="D200">
        <v>2</v>
      </c>
      <c r="E200">
        <v>2</v>
      </c>
    </row>
    <row r="201" spans="1:5" x14ac:dyDescent="0.2">
      <c r="A201" t="s">
        <v>511</v>
      </c>
      <c r="C201">
        <v>2</v>
      </c>
      <c r="E201">
        <v>2</v>
      </c>
    </row>
    <row r="202" spans="1:5" x14ac:dyDescent="0.2">
      <c r="A202" t="s">
        <v>501</v>
      </c>
      <c r="B202">
        <v>4</v>
      </c>
      <c r="C202">
        <v>2</v>
      </c>
      <c r="D202">
        <v>7</v>
      </c>
      <c r="E202">
        <v>13</v>
      </c>
    </row>
    <row r="203" spans="1:5" x14ac:dyDescent="0.2">
      <c r="A203" t="s">
        <v>436</v>
      </c>
      <c r="B203">
        <v>37</v>
      </c>
      <c r="C203">
        <v>34</v>
      </c>
      <c r="D203">
        <v>92</v>
      </c>
      <c r="E203">
        <v>163</v>
      </c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F9FC-78A0-44A9-8AD4-F7A8E8108E32}">
  <dimension ref="A1:O139"/>
  <sheetViews>
    <sheetView topLeftCell="A10" workbookViewId="0">
      <selection activeCell="H39" sqref="H39"/>
    </sheetView>
  </sheetViews>
  <sheetFormatPr defaultRowHeight="12.75" x14ac:dyDescent="0.2"/>
  <cols>
    <col min="1" max="1" width="75" bestFit="1" customWidth="1"/>
  </cols>
  <sheetData>
    <row r="1" spans="1:5" x14ac:dyDescent="0.2">
      <c r="A1" t="s">
        <v>101</v>
      </c>
      <c r="B1">
        <v>68</v>
      </c>
      <c r="C1" s="22">
        <v>0.41720000000000002</v>
      </c>
      <c r="D1" s="22">
        <v>0.41720000000000002</v>
      </c>
      <c r="E1" t="s">
        <v>570</v>
      </c>
    </row>
    <row r="2" spans="1:5" x14ac:dyDescent="0.2">
      <c r="A2" t="s">
        <v>126</v>
      </c>
      <c r="B2">
        <v>39</v>
      </c>
      <c r="C2" s="22">
        <v>0.23930000000000001</v>
      </c>
      <c r="D2" s="22">
        <v>0.23930000000000001</v>
      </c>
      <c r="E2" t="s">
        <v>570</v>
      </c>
    </row>
    <row r="3" spans="1:5" x14ac:dyDescent="0.2">
      <c r="A3" t="s">
        <v>109</v>
      </c>
      <c r="B3">
        <v>38</v>
      </c>
      <c r="C3" s="22">
        <v>0.2331</v>
      </c>
      <c r="D3" s="22">
        <v>0.2331</v>
      </c>
      <c r="E3" t="s">
        <v>570</v>
      </c>
    </row>
    <row r="4" spans="1:5" x14ac:dyDescent="0.2">
      <c r="A4" t="s">
        <v>78</v>
      </c>
      <c r="B4">
        <v>34</v>
      </c>
      <c r="C4" s="22">
        <v>0.20860000000000001</v>
      </c>
      <c r="D4" s="22">
        <v>0.20860000000000001</v>
      </c>
      <c r="E4" t="s">
        <v>570</v>
      </c>
    </row>
    <row r="37" spans="1:12" x14ac:dyDescent="0.2">
      <c r="A37" t="s">
        <v>476</v>
      </c>
      <c r="B37" t="s">
        <v>435</v>
      </c>
    </row>
    <row r="38" spans="1:12" x14ac:dyDescent="0.2">
      <c r="A38" t="s">
        <v>437</v>
      </c>
      <c r="B38" t="s">
        <v>63</v>
      </c>
      <c r="C38" t="s">
        <v>86</v>
      </c>
      <c r="D38" t="s">
        <v>436</v>
      </c>
      <c r="I38" s="4" t="str">
        <f>B38</f>
        <v>Muž</v>
      </c>
      <c r="J38" s="4" t="str">
        <f t="shared" ref="J38:K38" si="0">C38</f>
        <v>Žena</v>
      </c>
      <c r="K38" s="4" t="str">
        <f t="shared" si="0"/>
        <v>Celkový součet</v>
      </c>
    </row>
    <row r="39" spans="1:12" x14ac:dyDescent="0.2">
      <c r="A39" t="s">
        <v>78</v>
      </c>
      <c r="B39">
        <v>13</v>
      </c>
      <c r="C39">
        <v>14</v>
      </c>
      <c r="D39">
        <v>27</v>
      </c>
      <c r="H39" s="24" t="s">
        <v>580</v>
      </c>
      <c r="I39">
        <f>B39+B42+B45+B47+B44</f>
        <v>36</v>
      </c>
      <c r="J39" s="4">
        <f>C39+C42+C45+C47+C44</f>
        <v>59</v>
      </c>
      <c r="K39" s="4">
        <f>D39+D42+D45+D47+D44</f>
        <v>95</v>
      </c>
      <c r="L39">
        <f>K39/$K$41</f>
        <v>0.58282208588957052</v>
      </c>
    </row>
    <row r="40" spans="1:12" x14ac:dyDescent="0.2">
      <c r="A40" t="s">
        <v>549</v>
      </c>
      <c r="C40">
        <v>2</v>
      </c>
      <c r="D40">
        <v>2</v>
      </c>
      <c r="H40" s="24" t="s">
        <v>581</v>
      </c>
      <c r="I40" s="4">
        <f>B48-I39</f>
        <v>14</v>
      </c>
      <c r="J40" s="4">
        <f>C48-J39</f>
        <v>54</v>
      </c>
      <c r="K40" s="4">
        <f>D48-K39</f>
        <v>68</v>
      </c>
      <c r="L40" s="4">
        <f>K40/$K$41</f>
        <v>0.41717791411042943</v>
      </c>
    </row>
    <row r="41" spans="1:12" x14ac:dyDescent="0.2">
      <c r="A41" t="s">
        <v>101</v>
      </c>
      <c r="B41">
        <v>11</v>
      </c>
      <c r="C41">
        <v>47</v>
      </c>
      <c r="D41">
        <v>58</v>
      </c>
      <c r="H41" s="4" t="s">
        <v>436</v>
      </c>
      <c r="I41">
        <f>B48</f>
        <v>50</v>
      </c>
      <c r="J41" s="4">
        <f t="shared" ref="J41:K41" si="1">C48</f>
        <v>113</v>
      </c>
      <c r="K41" s="4">
        <f t="shared" si="1"/>
        <v>163</v>
      </c>
    </row>
    <row r="42" spans="1:12" x14ac:dyDescent="0.2">
      <c r="A42" t="s">
        <v>126</v>
      </c>
      <c r="B42">
        <v>13</v>
      </c>
      <c r="C42">
        <v>24</v>
      </c>
      <c r="D42">
        <v>37</v>
      </c>
    </row>
    <row r="43" spans="1:12" x14ac:dyDescent="0.2">
      <c r="A43" t="s">
        <v>552</v>
      </c>
      <c r="C43">
        <v>1</v>
      </c>
      <c r="D43">
        <v>1</v>
      </c>
      <c r="I43">
        <f>I$41*$L39</f>
        <v>29.141104294478527</v>
      </c>
      <c r="J43" s="4">
        <f t="shared" ref="J43:K44" si="2">J$41*$L39</f>
        <v>65.858895705521462</v>
      </c>
      <c r="K43" s="98">
        <f>CHITEST(I39:J40,I43:J44)</f>
        <v>1.81459334832485E-2</v>
      </c>
    </row>
    <row r="44" spans="1:12" x14ac:dyDescent="0.2">
      <c r="A44" t="s">
        <v>109</v>
      </c>
      <c r="B44">
        <v>7</v>
      </c>
      <c r="C44">
        <v>18</v>
      </c>
      <c r="D44">
        <v>25</v>
      </c>
      <c r="I44" s="4">
        <f>I$41*$L40</f>
        <v>20.858895705521473</v>
      </c>
      <c r="J44" s="4">
        <f t="shared" si="2"/>
        <v>47.141104294478524</v>
      </c>
      <c r="K44" s="4"/>
    </row>
    <row r="45" spans="1:12" x14ac:dyDescent="0.2">
      <c r="A45" t="s">
        <v>553</v>
      </c>
      <c r="B45">
        <v>3</v>
      </c>
      <c r="C45">
        <v>2</v>
      </c>
      <c r="D45">
        <v>5</v>
      </c>
    </row>
    <row r="46" spans="1:12" x14ac:dyDescent="0.2">
      <c r="A46" t="s">
        <v>551</v>
      </c>
      <c r="B46">
        <v>3</v>
      </c>
      <c r="C46">
        <v>4</v>
      </c>
      <c r="D46">
        <v>7</v>
      </c>
    </row>
    <row r="47" spans="1:12" x14ac:dyDescent="0.2">
      <c r="A47" t="s">
        <v>554</v>
      </c>
      <c r="C47">
        <v>1</v>
      </c>
      <c r="D47">
        <v>1</v>
      </c>
    </row>
    <row r="48" spans="1:12" x14ac:dyDescent="0.2">
      <c r="A48" t="s">
        <v>436</v>
      </c>
      <c r="B48">
        <v>50</v>
      </c>
      <c r="C48">
        <v>113</v>
      </c>
      <c r="D48">
        <v>163</v>
      </c>
    </row>
    <row r="50" spans="1:13" x14ac:dyDescent="0.2">
      <c r="A50" t="s">
        <v>493</v>
      </c>
      <c r="B50" t="s">
        <v>435</v>
      </c>
    </row>
    <row r="51" spans="1:13" x14ac:dyDescent="0.2">
      <c r="A51" t="s">
        <v>437</v>
      </c>
      <c r="B51" t="s">
        <v>481</v>
      </c>
      <c r="C51" t="s">
        <v>482</v>
      </c>
      <c r="D51" t="s">
        <v>491</v>
      </c>
      <c r="E51" t="s">
        <v>492</v>
      </c>
      <c r="F51" t="s">
        <v>436</v>
      </c>
      <c r="H51" s="4"/>
      <c r="I51" s="4" t="str">
        <f>B51</f>
        <v>15-23</v>
      </c>
      <c r="J51" s="4" t="str">
        <f t="shared" ref="J51" si="3">C51</f>
        <v>24-32</v>
      </c>
      <c r="K51" s="4" t="str">
        <f t="shared" ref="K51" si="4">D51</f>
        <v>33+</v>
      </c>
      <c r="L51" s="4" t="str">
        <f>F51</f>
        <v>Celkový součet</v>
      </c>
    </row>
    <row r="52" spans="1:13" x14ac:dyDescent="0.2">
      <c r="A52" t="s">
        <v>78</v>
      </c>
      <c r="B52">
        <v>7</v>
      </c>
      <c r="C52">
        <v>13</v>
      </c>
      <c r="D52">
        <v>7</v>
      </c>
      <c r="F52">
        <v>27</v>
      </c>
      <c r="H52" s="24" t="s">
        <v>580</v>
      </c>
      <c r="I52" s="4">
        <f>B52+B55+B58+B60+B57</f>
        <v>29</v>
      </c>
      <c r="J52" s="4">
        <f>C52+C55+C58+C60+C57</f>
        <v>41</v>
      </c>
      <c r="K52" s="4">
        <f>D52+D55+D58+D60+D57</f>
        <v>25</v>
      </c>
      <c r="L52" s="4">
        <f>F52+F55+F58+F60+F57</f>
        <v>95</v>
      </c>
      <c r="M52">
        <f>L52/$L$54</f>
        <v>0.5864197530864198</v>
      </c>
    </row>
    <row r="53" spans="1:13" x14ac:dyDescent="0.2">
      <c r="A53" t="s">
        <v>549</v>
      </c>
      <c r="C53">
        <v>1</v>
      </c>
      <c r="D53">
        <v>1</v>
      </c>
      <c r="F53">
        <v>2</v>
      </c>
      <c r="H53" s="24" t="s">
        <v>581</v>
      </c>
      <c r="I53" s="4">
        <f>B61-I52</f>
        <v>13</v>
      </c>
      <c r="J53" s="4">
        <f>C61-J52</f>
        <v>31</v>
      </c>
      <c r="K53" s="4">
        <f>D61-K52</f>
        <v>23</v>
      </c>
      <c r="L53" s="4">
        <f>F61-L52</f>
        <v>67</v>
      </c>
      <c r="M53" s="4">
        <f>L53/$L$54</f>
        <v>0.41358024691358025</v>
      </c>
    </row>
    <row r="54" spans="1:13" x14ac:dyDescent="0.2">
      <c r="A54" t="s">
        <v>101</v>
      </c>
      <c r="B54">
        <v>12</v>
      </c>
      <c r="C54">
        <v>26</v>
      </c>
      <c r="D54">
        <v>19</v>
      </c>
      <c r="F54">
        <v>57</v>
      </c>
      <c r="H54" s="4" t="s">
        <v>436</v>
      </c>
      <c r="I54" s="4">
        <f>B61</f>
        <v>42</v>
      </c>
      <c r="J54" s="4">
        <f t="shared" ref="J54" si="5">C61</f>
        <v>72</v>
      </c>
      <c r="K54" s="4">
        <f t="shared" ref="K54" si="6">D61</f>
        <v>48</v>
      </c>
      <c r="L54" s="4">
        <f>F61</f>
        <v>162</v>
      </c>
    </row>
    <row r="55" spans="1:13" x14ac:dyDescent="0.2">
      <c r="A55" t="s">
        <v>126</v>
      </c>
      <c r="B55">
        <v>9</v>
      </c>
      <c r="C55">
        <v>17</v>
      </c>
      <c r="D55">
        <v>11</v>
      </c>
      <c r="F55">
        <v>37</v>
      </c>
    </row>
    <row r="56" spans="1:13" x14ac:dyDescent="0.2">
      <c r="A56" t="s">
        <v>552</v>
      </c>
      <c r="C56">
        <v>1</v>
      </c>
      <c r="F56">
        <v>1</v>
      </c>
      <c r="I56" s="4">
        <f>I$54*$M52</f>
        <v>24.629629629629633</v>
      </c>
      <c r="J56" s="4">
        <f t="shared" ref="J56:K56" si="7">J$54*$M52</f>
        <v>42.222222222222229</v>
      </c>
      <c r="K56" s="4">
        <f t="shared" si="7"/>
        <v>28.148148148148152</v>
      </c>
      <c r="L56" s="98">
        <f>CHITEST(I52:K53,I56:K57)</f>
        <v>0.24512706608107207</v>
      </c>
    </row>
    <row r="57" spans="1:13" x14ac:dyDescent="0.2">
      <c r="A57" t="s">
        <v>109</v>
      </c>
      <c r="B57">
        <v>11</v>
      </c>
      <c r="C57">
        <v>9</v>
      </c>
      <c r="D57">
        <v>5</v>
      </c>
      <c r="F57">
        <v>25</v>
      </c>
      <c r="I57" s="4">
        <f>I$54*$M53</f>
        <v>17.37037037037037</v>
      </c>
      <c r="J57" s="4">
        <f t="shared" ref="J57:K57" si="8">J$54*$M53</f>
        <v>29.777777777777779</v>
      </c>
      <c r="K57" s="4">
        <f t="shared" si="8"/>
        <v>19.851851851851851</v>
      </c>
    </row>
    <row r="58" spans="1:13" x14ac:dyDescent="0.2">
      <c r="A58" t="s">
        <v>553</v>
      </c>
      <c r="B58">
        <v>1</v>
      </c>
      <c r="C58">
        <v>2</v>
      </c>
      <c r="D58">
        <v>2</v>
      </c>
      <c r="F58">
        <v>5</v>
      </c>
    </row>
    <row r="59" spans="1:13" x14ac:dyDescent="0.2">
      <c r="A59" t="s">
        <v>551</v>
      </c>
      <c r="B59">
        <v>1</v>
      </c>
      <c r="C59">
        <v>3</v>
      </c>
      <c r="D59">
        <v>3</v>
      </c>
      <c r="F59">
        <v>7</v>
      </c>
    </row>
    <row r="60" spans="1:13" x14ac:dyDescent="0.2">
      <c r="A60" t="s">
        <v>554</v>
      </c>
      <c r="B60">
        <v>1</v>
      </c>
      <c r="F60">
        <v>1</v>
      </c>
    </row>
    <row r="61" spans="1:13" x14ac:dyDescent="0.2">
      <c r="A61" t="s">
        <v>436</v>
      </c>
      <c r="B61">
        <v>42</v>
      </c>
      <c r="C61">
        <v>72</v>
      </c>
      <c r="D61">
        <v>48</v>
      </c>
      <c r="F61">
        <v>162</v>
      </c>
    </row>
    <row r="63" spans="1:13" x14ac:dyDescent="0.2">
      <c r="A63" t="s">
        <v>478</v>
      </c>
      <c r="B63" t="s">
        <v>435</v>
      </c>
    </row>
    <row r="64" spans="1:13" x14ac:dyDescent="0.2">
      <c r="A64" t="s">
        <v>437</v>
      </c>
      <c r="B64" t="s">
        <v>116</v>
      </c>
      <c r="C64" t="s">
        <v>64</v>
      </c>
      <c r="D64" t="s">
        <v>136</v>
      </c>
      <c r="E64" t="s">
        <v>149</v>
      </c>
      <c r="F64" t="s">
        <v>436</v>
      </c>
      <c r="H64" s="4"/>
      <c r="I64" s="24" t="s">
        <v>534</v>
      </c>
      <c r="J64" s="4" t="str">
        <f t="shared" ref="J64" si="9">C64</f>
        <v>Vysokoškolské vzdělání</v>
      </c>
      <c r="K64" s="4" t="str">
        <f>F64</f>
        <v>Celkový součet</v>
      </c>
      <c r="L64" s="4"/>
    </row>
    <row r="65" spans="1:15" x14ac:dyDescent="0.2">
      <c r="A65" t="s">
        <v>78</v>
      </c>
      <c r="B65">
        <v>10</v>
      </c>
      <c r="C65">
        <v>14</v>
      </c>
      <c r="D65">
        <v>1</v>
      </c>
      <c r="E65">
        <v>2</v>
      </c>
      <c r="F65">
        <v>27</v>
      </c>
      <c r="H65" s="24" t="s">
        <v>580</v>
      </c>
      <c r="I65" s="4">
        <v>44</v>
      </c>
      <c r="J65" s="4">
        <f>C65+C68+C71+C73+C70</f>
        <v>51</v>
      </c>
      <c r="K65" s="4">
        <f>F65+F68+F71+F73+F70</f>
        <v>95</v>
      </c>
      <c r="L65">
        <f>K65/$K$67</f>
        <v>0.58282208588957052</v>
      </c>
    </row>
    <row r="66" spans="1:15" x14ac:dyDescent="0.2">
      <c r="A66" t="s">
        <v>549</v>
      </c>
      <c r="B66">
        <v>1</v>
      </c>
      <c r="D66">
        <v>1</v>
      </c>
      <c r="F66">
        <v>2</v>
      </c>
      <c r="H66" s="24" t="s">
        <v>581</v>
      </c>
      <c r="I66" s="4">
        <v>26</v>
      </c>
      <c r="J66" s="4">
        <f>C74-J65</f>
        <v>42</v>
      </c>
      <c r="K66" s="4">
        <f>F74-K65</f>
        <v>68</v>
      </c>
      <c r="L66" s="4">
        <f>K66/$K$67</f>
        <v>0.41717791411042943</v>
      </c>
    </row>
    <row r="67" spans="1:15" x14ac:dyDescent="0.2">
      <c r="A67" t="s">
        <v>101</v>
      </c>
      <c r="B67">
        <v>16</v>
      </c>
      <c r="C67">
        <v>39</v>
      </c>
      <c r="D67">
        <v>2</v>
      </c>
      <c r="E67">
        <v>1</v>
      </c>
      <c r="F67">
        <v>58</v>
      </c>
      <c r="H67" s="4" t="s">
        <v>436</v>
      </c>
      <c r="I67" s="4">
        <v>70</v>
      </c>
      <c r="J67" s="4">
        <f t="shared" ref="J67" si="10">C74</f>
        <v>93</v>
      </c>
      <c r="K67" s="4">
        <f>F74</f>
        <v>163</v>
      </c>
      <c r="L67" s="4"/>
    </row>
    <row r="68" spans="1:15" x14ac:dyDescent="0.2">
      <c r="A68" t="s">
        <v>126</v>
      </c>
      <c r="B68">
        <v>8</v>
      </c>
      <c r="C68">
        <v>28</v>
      </c>
      <c r="D68">
        <v>1</v>
      </c>
      <c r="F68">
        <v>37</v>
      </c>
    </row>
    <row r="69" spans="1:15" x14ac:dyDescent="0.2">
      <c r="A69" t="s">
        <v>552</v>
      </c>
      <c r="B69">
        <v>1</v>
      </c>
      <c r="F69">
        <v>1</v>
      </c>
      <c r="I69">
        <f>I$67*$L65</f>
        <v>40.797546012269933</v>
      </c>
      <c r="J69" s="4">
        <f>J$67*$L65</f>
        <v>54.20245398773006</v>
      </c>
      <c r="K69" s="98">
        <f>CHITEST(I65:J66,I69:J70)</f>
        <v>0.30410077149650366</v>
      </c>
      <c r="L69" s="4"/>
      <c r="M69" s="4"/>
    </row>
    <row r="70" spans="1:15" x14ac:dyDescent="0.2">
      <c r="A70" t="s">
        <v>109</v>
      </c>
      <c r="B70">
        <v>17</v>
      </c>
      <c r="C70">
        <v>7</v>
      </c>
      <c r="D70">
        <v>1</v>
      </c>
      <c r="F70">
        <v>25</v>
      </c>
      <c r="I70" s="4">
        <f>I$67*$L66</f>
        <v>29.20245398773006</v>
      </c>
      <c r="J70" s="4">
        <f>J$67*$L66</f>
        <v>38.797546012269933</v>
      </c>
      <c r="K70" s="4"/>
      <c r="L70" s="4"/>
      <c r="M70" s="4"/>
    </row>
    <row r="71" spans="1:15" x14ac:dyDescent="0.2">
      <c r="A71" t="s">
        <v>553</v>
      </c>
      <c r="B71">
        <v>2</v>
      </c>
      <c r="C71">
        <v>2</v>
      </c>
      <c r="E71">
        <v>1</v>
      </c>
      <c r="F71">
        <v>5</v>
      </c>
    </row>
    <row r="72" spans="1:15" x14ac:dyDescent="0.2">
      <c r="A72" t="s">
        <v>551</v>
      </c>
      <c r="B72">
        <v>2</v>
      </c>
      <c r="C72">
        <v>3</v>
      </c>
      <c r="D72">
        <v>2</v>
      </c>
      <c r="F72">
        <v>7</v>
      </c>
    </row>
    <row r="73" spans="1:15" x14ac:dyDescent="0.2">
      <c r="A73" t="s">
        <v>554</v>
      </c>
      <c r="B73">
        <v>1</v>
      </c>
      <c r="F73">
        <v>1</v>
      </c>
    </row>
    <row r="74" spans="1:15" x14ac:dyDescent="0.2">
      <c r="A74" t="s">
        <v>436</v>
      </c>
      <c r="B74">
        <v>58</v>
      </c>
      <c r="C74">
        <v>93</v>
      </c>
      <c r="D74">
        <v>8</v>
      </c>
      <c r="E74">
        <v>4</v>
      </c>
      <c r="F74">
        <v>163</v>
      </c>
    </row>
    <row r="76" spans="1:15" x14ac:dyDescent="0.2">
      <c r="A76" t="s">
        <v>498</v>
      </c>
      <c r="B76" t="s">
        <v>435</v>
      </c>
    </row>
    <row r="77" spans="1:15" x14ac:dyDescent="0.2">
      <c r="A77" t="s">
        <v>437</v>
      </c>
      <c r="B77" t="s">
        <v>65</v>
      </c>
      <c r="C77" t="s">
        <v>494</v>
      </c>
      <c r="D77" t="s">
        <v>495</v>
      </c>
      <c r="E77" t="s">
        <v>525</v>
      </c>
      <c r="F77" t="s">
        <v>117</v>
      </c>
      <c r="G77" t="s">
        <v>436</v>
      </c>
      <c r="H77" s="4"/>
      <c r="I77" s="4" t="str">
        <f>B77</f>
        <v>Ekonomie, politologie, právo, psychologie, sociologie</v>
      </c>
      <c r="J77" s="4" t="str">
        <f t="shared" ref="J77" si="11">C77</f>
        <v>Ekonomie, politologie, právo, psychologie, sociologie+jiný</v>
      </c>
      <c r="K77" s="4" t="str">
        <f t="shared" ref="K77" si="12">D77</f>
        <v>jiný</v>
      </c>
      <c r="L77" s="4" t="str">
        <f t="shared" ref="L77" si="13">E77</f>
        <v>Technický</v>
      </c>
      <c r="M77" s="4" t="str">
        <f t="shared" ref="M77:N77" si="14">F77</f>
        <v>V žádném z výše uvedených</v>
      </c>
      <c r="N77" s="4" t="str">
        <f t="shared" si="14"/>
        <v>Celkový součet</v>
      </c>
    </row>
    <row r="78" spans="1:15" x14ac:dyDescent="0.2">
      <c r="A78" t="s">
        <v>78</v>
      </c>
      <c r="B78">
        <v>7</v>
      </c>
      <c r="C78">
        <v>1</v>
      </c>
      <c r="D78">
        <v>4</v>
      </c>
      <c r="E78">
        <v>8</v>
      </c>
      <c r="F78">
        <v>7</v>
      </c>
      <c r="G78">
        <v>27</v>
      </c>
      <c r="H78" s="24" t="s">
        <v>580</v>
      </c>
      <c r="I78" s="4">
        <f>B78+B81+B84+B86+B83</f>
        <v>36</v>
      </c>
      <c r="J78" s="4">
        <f>C78+C81+C84+C86+C83</f>
        <v>9</v>
      </c>
      <c r="K78" s="4">
        <f>D78+D81+D84+D86+D83</f>
        <v>15</v>
      </c>
      <c r="L78" s="4">
        <f t="shared" ref="L78:N78" si="15">E78+E81+E84+E86+E83</f>
        <v>19</v>
      </c>
      <c r="M78" s="4">
        <f t="shared" si="15"/>
        <v>16</v>
      </c>
      <c r="N78" s="4">
        <f t="shared" si="15"/>
        <v>95</v>
      </c>
      <c r="O78">
        <f>N78/$N$80</f>
        <v>0.58282208588957052</v>
      </c>
    </row>
    <row r="79" spans="1:15" x14ac:dyDescent="0.2">
      <c r="A79" t="s">
        <v>549</v>
      </c>
      <c r="F79">
        <v>2</v>
      </c>
      <c r="G79">
        <v>2</v>
      </c>
      <c r="H79" s="24" t="s">
        <v>581</v>
      </c>
      <c r="I79" s="4">
        <f>B87-I78</f>
        <v>30</v>
      </c>
      <c r="J79" s="4">
        <f>C87-J78</f>
        <v>8</v>
      </c>
      <c r="K79" s="4">
        <f>D87-K78</f>
        <v>15</v>
      </c>
      <c r="L79" s="4">
        <f t="shared" ref="L79:N79" si="16">E87-L78</f>
        <v>5</v>
      </c>
      <c r="M79" s="4">
        <f t="shared" si="16"/>
        <v>10</v>
      </c>
      <c r="N79" s="4">
        <f t="shared" si="16"/>
        <v>68</v>
      </c>
      <c r="O79" s="4">
        <f>N79/$N$80</f>
        <v>0.41717791411042943</v>
      </c>
    </row>
    <row r="80" spans="1:15" x14ac:dyDescent="0.2">
      <c r="A80" t="s">
        <v>101</v>
      </c>
      <c r="B80">
        <v>25</v>
      </c>
      <c r="C80">
        <v>7</v>
      </c>
      <c r="D80">
        <v>15</v>
      </c>
      <c r="E80">
        <v>4</v>
      </c>
      <c r="F80">
        <v>7</v>
      </c>
      <c r="G80">
        <v>58</v>
      </c>
      <c r="H80" s="4" t="s">
        <v>436</v>
      </c>
      <c r="I80" s="4">
        <f>B87</f>
        <v>66</v>
      </c>
      <c r="J80" s="4">
        <f t="shared" ref="J80" si="17">C87</f>
        <v>17</v>
      </c>
      <c r="K80" s="4">
        <f t="shared" ref="K80" si="18">D87</f>
        <v>30</v>
      </c>
      <c r="L80" s="4">
        <f t="shared" ref="L80" si="19">E87</f>
        <v>24</v>
      </c>
      <c r="M80" s="4">
        <f t="shared" ref="M80" si="20">F87</f>
        <v>26</v>
      </c>
      <c r="N80" s="4">
        <f t="shared" ref="N80" si="21">G87</f>
        <v>163</v>
      </c>
    </row>
    <row r="81" spans="1:14" x14ac:dyDescent="0.2">
      <c r="A81" t="s">
        <v>126</v>
      </c>
      <c r="B81">
        <v>19</v>
      </c>
      <c r="C81">
        <v>7</v>
      </c>
      <c r="D81">
        <v>6</v>
      </c>
      <c r="E81">
        <v>4</v>
      </c>
      <c r="F81">
        <v>1</v>
      </c>
      <c r="G81">
        <v>37</v>
      </c>
    </row>
    <row r="82" spans="1:14" x14ac:dyDescent="0.2">
      <c r="A82" t="s">
        <v>552</v>
      </c>
      <c r="F82">
        <v>1</v>
      </c>
      <c r="G82">
        <v>1</v>
      </c>
      <c r="I82" s="4">
        <f>I$80*$O78</f>
        <v>38.466257668711656</v>
      </c>
      <c r="J82" s="4">
        <f t="shared" ref="J82:N82" si="22">J$80*$O78</f>
        <v>9.9079754601226995</v>
      </c>
      <c r="K82" s="4">
        <f t="shared" si="22"/>
        <v>17.484662576687114</v>
      </c>
      <c r="L82" s="4">
        <f t="shared" si="22"/>
        <v>13.987730061349692</v>
      </c>
      <c r="M82" s="4">
        <f t="shared" si="22"/>
        <v>15.153374233128833</v>
      </c>
      <c r="N82" s="98">
        <f>CHITEST(I78:M79,I82:M83)</f>
        <v>0.21114449899971888</v>
      </c>
    </row>
    <row r="83" spans="1:14" x14ac:dyDescent="0.2">
      <c r="A83" t="s">
        <v>109</v>
      </c>
      <c r="B83">
        <v>9</v>
      </c>
      <c r="D83">
        <v>5</v>
      </c>
      <c r="E83">
        <v>4</v>
      </c>
      <c r="F83">
        <v>7</v>
      </c>
      <c r="G83">
        <v>25</v>
      </c>
      <c r="I83" s="4">
        <f>I$80*$O79</f>
        <v>27.533742331288341</v>
      </c>
      <c r="J83" s="4">
        <f t="shared" ref="J83:N83" si="23">J$80*$O79</f>
        <v>7.0920245398773005</v>
      </c>
      <c r="K83" s="4">
        <f t="shared" si="23"/>
        <v>12.515337423312882</v>
      </c>
      <c r="L83" s="4">
        <f t="shared" si="23"/>
        <v>10.012269938650306</v>
      </c>
      <c r="M83" s="4">
        <f t="shared" si="23"/>
        <v>10.846625766871165</v>
      </c>
      <c r="N83" s="4"/>
    </row>
    <row r="84" spans="1:14" x14ac:dyDescent="0.2">
      <c r="A84" t="s">
        <v>553</v>
      </c>
      <c r="C84">
        <v>1</v>
      </c>
      <c r="E84">
        <v>3</v>
      </c>
      <c r="F84">
        <v>1</v>
      </c>
      <c r="G84">
        <v>5</v>
      </c>
    </row>
    <row r="85" spans="1:14" x14ac:dyDescent="0.2">
      <c r="A85" t="s">
        <v>551</v>
      </c>
      <c r="B85">
        <v>5</v>
      </c>
      <c r="C85">
        <v>1</v>
      </c>
      <c r="E85">
        <v>1</v>
      </c>
      <c r="G85">
        <v>7</v>
      </c>
    </row>
    <row r="86" spans="1:14" x14ac:dyDescent="0.2">
      <c r="A86" t="s">
        <v>554</v>
      </c>
      <c r="B86">
        <v>1</v>
      </c>
      <c r="G86">
        <v>1</v>
      </c>
    </row>
    <row r="87" spans="1:14" x14ac:dyDescent="0.2">
      <c r="A87" t="s">
        <v>436</v>
      </c>
      <c r="B87">
        <v>66</v>
      </c>
      <c r="C87">
        <v>17</v>
      </c>
      <c r="D87">
        <v>30</v>
      </c>
      <c r="E87">
        <v>24</v>
      </c>
      <c r="F87">
        <v>26</v>
      </c>
      <c r="G87">
        <v>163</v>
      </c>
    </row>
    <row r="89" spans="1:14" x14ac:dyDescent="0.2">
      <c r="A89" t="s">
        <v>477</v>
      </c>
      <c r="B89" t="s">
        <v>435</v>
      </c>
    </row>
    <row r="90" spans="1:14" x14ac:dyDescent="0.2">
      <c r="A90" t="s">
        <v>437</v>
      </c>
      <c r="B90" t="s">
        <v>66</v>
      </c>
      <c r="C90" t="s">
        <v>118</v>
      </c>
      <c r="D90" t="s">
        <v>87</v>
      </c>
      <c r="E90" t="s">
        <v>104</v>
      </c>
      <c r="F90" t="s">
        <v>436</v>
      </c>
      <c r="H90" s="4"/>
      <c r="I90" s="4" t="str">
        <f>B90</f>
        <v>Flegmatik (člověk klidný a pomalý, přemýšlivý a často uzavřený do sebe)</v>
      </c>
      <c r="J90" s="4" t="str">
        <f t="shared" ref="J90" si="24">C90</f>
        <v>Cholerik (člověk vznětlivý a výbušný)</v>
      </c>
      <c r="K90" s="4" t="str">
        <f t="shared" ref="K90" si="25">D90</f>
        <v>Melancholik (člověk citlivý, introvertní, trudomyslný, zádumčivý)</v>
      </c>
      <c r="L90" s="4" t="str">
        <f t="shared" ref="L90" si="26">E90</f>
        <v>Sangvinik (člověk energický, optimistický, emočně stabilní)</v>
      </c>
      <c r="M90" s="4" t="str">
        <f t="shared" ref="M90" si="27">F90</f>
        <v>Celkový součet</v>
      </c>
    </row>
    <row r="91" spans="1:14" x14ac:dyDescent="0.2">
      <c r="A91" t="s">
        <v>78</v>
      </c>
      <c r="B91">
        <v>14</v>
      </c>
      <c r="C91">
        <v>1</v>
      </c>
      <c r="D91">
        <v>9</v>
      </c>
      <c r="E91">
        <v>3</v>
      </c>
      <c r="F91">
        <v>27</v>
      </c>
      <c r="H91" s="24" t="s">
        <v>580</v>
      </c>
      <c r="I91" s="4">
        <f>B91+B94+B97+B99+B96</f>
        <v>27</v>
      </c>
      <c r="J91" s="4">
        <f>C91+C94+C97+C99+C96</f>
        <v>18</v>
      </c>
      <c r="K91" s="4">
        <f>D91+D94+D97+D99+D96</f>
        <v>28</v>
      </c>
      <c r="L91" s="4">
        <f t="shared" ref="L91:M91" si="28">E91+E94+E97+E99+E96</f>
        <v>22</v>
      </c>
      <c r="M91" s="4">
        <f t="shared" si="28"/>
        <v>95</v>
      </c>
      <c r="N91" s="4">
        <f>M91/$M$93</f>
        <v>0.58282208588957052</v>
      </c>
    </row>
    <row r="92" spans="1:14" x14ac:dyDescent="0.2">
      <c r="A92" t="s">
        <v>549</v>
      </c>
      <c r="B92">
        <v>1</v>
      </c>
      <c r="E92">
        <v>1</v>
      </c>
      <c r="F92">
        <v>2</v>
      </c>
      <c r="H92" s="24" t="s">
        <v>581</v>
      </c>
      <c r="I92" s="4">
        <f>B100-I91</f>
        <v>18</v>
      </c>
      <c r="J92" s="4">
        <f>C100-J91</f>
        <v>11</v>
      </c>
      <c r="K92" s="4">
        <f>D100-K91</f>
        <v>15</v>
      </c>
      <c r="L92" s="4">
        <f>E100-L91</f>
        <v>24</v>
      </c>
      <c r="M92" s="4">
        <f>F100-M91</f>
        <v>68</v>
      </c>
      <c r="N92" s="4">
        <f>M92/$M$93</f>
        <v>0.41717791411042943</v>
      </c>
    </row>
    <row r="93" spans="1:14" x14ac:dyDescent="0.2">
      <c r="A93" t="s">
        <v>101</v>
      </c>
      <c r="B93">
        <v>13</v>
      </c>
      <c r="C93">
        <v>11</v>
      </c>
      <c r="D93">
        <v>13</v>
      </c>
      <c r="E93">
        <v>21</v>
      </c>
      <c r="F93">
        <v>58</v>
      </c>
      <c r="H93" s="4" t="s">
        <v>436</v>
      </c>
      <c r="I93" s="4">
        <f>B100</f>
        <v>45</v>
      </c>
      <c r="J93" s="4">
        <f t="shared" ref="J93" si="29">C100</f>
        <v>29</v>
      </c>
      <c r="K93" s="4">
        <f t="shared" ref="K93" si="30">D100</f>
        <v>43</v>
      </c>
      <c r="L93" s="4">
        <f t="shared" ref="L93" si="31">E100</f>
        <v>46</v>
      </c>
      <c r="M93" s="4">
        <f t="shared" ref="M93" si="32">F100</f>
        <v>163</v>
      </c>
    </row>
    <row r="94" spans="1:14" x14ac:dyDescent="0.2">
      <c r="A94" t="s">
        <v>126</v>
      </c>
      <c r="B94">
        <v>9</v>
      </c>
      <c r="C94">
        <v>10</v>
      </c>
      <c r="D94">
        <v>9</v>
      </c>
      <c r="E94">
        <v>9</v>
      </c>
      <c r="F94">
        <v>37</v>
      </c>
    </row>
    <row r="95" spans="1:14" x14ac:dyDescent="0.2">
      <c r="A95" t="s">
        <v>552</v>
      </c>
      <c r="D95">
        <v>1</v>
      </c>
      <c r="F95">
        <v>1</v>
      </c>
      <c r="I95" s="4">
        <f>I$93*$N91</f>
        <v>26.226993865030675</v>
      </c>
      <c r="J95" s="4">
        <f t="shared" ref="J95:L95" si="33">J$93*$N91</f>
        <v>16.901840490797547</v>
      </c>
      <c r="K95" s="4">
        <f t="shared" si="33"/>
        <v>25.061349693251532</v>
      </c>
      <c r="L95" s="4">
        <f t="shared" si="33"/>
        <v>26.809815950920242</v>
      </c>
      <c r="M95" s="98">
        <f>CHITEST(I91:L92,I95:L96)</f>
        <v>0.37348217852372967</v>
      </c>
    </row>
    <row r="96" spans="1:14" x14ac:dyDescent="0.2">
      <c r="A96" t="s">
        <v>109</v>
      </c>
      <c r="B96">
        <v>4</v>
      </c>
      <c r="C96">
        <v>6</v>
      </c>
      <c r="D96">
        <v>9</v>
      </c>
      <c r="E96">
        <v>6</v>
      </c>
      <c r="F96">
        <v>25</v>
      </c>
      <c r="I96" s="4">
        <f>I$93*$N92</f>
        <v>18.773006134969325</v>
      </c>
      <c r="J96" s="4">
        <f t="shared" ref="J96:L96" si="34">J$93*$N92</f>
        <v>12.098159509202453</v>
      </c>
      <c r="K96" s="4">
        <f t="shared" si="34"/>
        <v>17.938650306748464</v>
      </c>
      <c r="L96" s="4">
        <f t="shared" si="34"/>
        <v>19.190184049079754</v>
      </c>
    </row>
    <row r="97" spans="1:14" x14ac:dyDescent="0.2">
      <c r="A97" t="s">
        <v>553</v>
      </c>
      <c r="C97">
        <v>1</v>
      </c>
      <c r="E97">
        <v>4</v>
      </c>
      <c r="F97">
        <v>5</v>
      </c>
    </row>
    <row r="98" spans="1:14" x14ac:dyDescent="0.2">
      <c r="A98" t="s">
        <v>551</v>
      </c>
      <c r="B98">
        <v>4</v>
      </c>
      <c r="D98">
        <v>1</v>
      </c>
      <c r="E98">
        <v>2</v>
      </c>
      <c r="F98">
        <v>7</v>
      </c>
    </row>
    <row r="99" spans="1:14" x14ac:dyDescent="0.2">
      <c r="A99" t="s">
        <v>554</v>
      </c>
      <c r="D99">
        <v>1</v>
      </c>
      <c r="F99">
        <v>1</v>
      </c>
    </row>
    <row r="100" spans="1:14" x14ac:dyDescent="0.2">
      <c r="A100" t="s">
        <v>436</v>
      </c>
      <c r="B100">
        <v>45</v>
      </c>
      <c r="C100">
        <v>29</v>
      </c>
      <c r="D100">
        <v>43</v>
      </c>
      <c r="E100">
        <v>46</v>
      </c>
      <c r="F100">
        <v>163</v>
      </c>
    </row>
    <row r="102" spans="1:14" x14ac:dyDescent="0.2">
      <c r="A102" t="s">
        <v>522</v>
      </c>
      <c r="B102" t="s">
        <v>435</v>
      </c>
    </row>
    <row r="103" spans="1:14" x14ac:dyDescent="0.2">
      <c r="A103" t="s">
        <v>437</v>
      </c>
      <c r="B103" t="s">
        <v>530</v>
      </c>
      <c r="C103" t="s">
        <v>529</v>
      </c>
      <c r="D103" t="s">
        <v>528</v>
      </c>
      <c r="E103" t="s">
        <v>527</v>
      </c>
      <c r="F103" t="s">
        <v>492</v>
      </c>
      <c r="G103" t="s">
        <v>436</v>
      </c>
      <c r="H103" s="4"/>
      <c r="I103" s="4" t="str">
        <f>B103</f>
        <v xml:space="preserve">Na mateřské dovolené </v>
      </c>
      <c r="J103" s="4" t="str">
        <f t="shared" ref="J103" si="35">C103</f>
        <v xml:space="preserve">Podnikatel/zaměstnanec  </v>
      </c>
      <c r="K103" s="4" t="str">
        <f t="shared" ref="K103:L103" si="36">D103</f>
        <v xml:space="preserve">Student  </v>
      </c>
      <c r="L103" s="4" t="str">
        <f t="shared" si="36"/>
        <v xml:space="preserve">Student Podnikatel/zaměstnanec  </v>
      </c>
      <c r="M103" s="4" t="s">
        <v>436</v>
      </c>
    </row>
    <row r="104" spans="1:14" x14ac:dyDescent="0.2">
      <c r="A104" t="s">
        <v>78</v>
      </c>
      <c r="B104">
        <v>2</v>
      </c>
      <c r="C104">
        <v>13</v>
      </c>
      <c r="D104">
        <v>9</v>
      </c>
      <c r="E104">
        <v>3</v>
      </c>
      <c r="G104">
        <v>27</v>
      </c>
      <c r="H104" s="24" t="s">
        <v>580</v>
      </c>
      <c r="I104" s="4">
        <f>B104+B107+B110+B112+B109</f>
        <v>10</v>
      </c>
      <c r="J104" s="4">
        <f>C104+C107+C110+C112+C109</f>
        <v>33</v>
      </c>
      <c r="K104" s="4">
        <f>D104+D107+D110+D112+D109</f>
        <v>35</v>
      </c>
      <c r="L104" s="4">
        <f t="shared" ref="L104" si="37">E104+E107+E110+E112+E109</f>
        <v>13</v>
      </c>
      <c r="M104" s="4">
        <f>G104+G107+G110+G112+G109</f>
        <v>91</v>
      </c>
      <c r="N104" s="4">
        <f>M104/$M$106</f>
        <v>0.59090909090909094</v>
      </c>
    </row>
    <row r="105" spans="1:14" x14ac:dyDescent="0.2">
      <c r="A105" t="s">
        <v>549</v>
      </c>
      <c r="B105">
        <v>1</v>
      </c>
      <c r="D105">
        <v>1</v>
      </c>
      <c r="G105">
        <v>2</v>
      </c>
      <c r="H105" s="24" t="s">
        <v>581</v>
      </c>
      <c r="I105" s="4">
        <f>B113-I104</f>
        <v>13</v>
      </c>
      <c r="J105" s="4">
        <f>C113-J104</f>
        <v>30</v>
      </c>
      <c r="K105" s="4">
        <f>D113-K104</f>
        <v>17</v>
      </c>
      <c r="L105" s="4">
        <f>E113-L104</f>
        <v>3</v>
      </c>
      <c r="M105" s="4">
        <f>G113-M104</f>
        <v>63</v>
      </c>
      <c r="N105" s="4">
        <f>M105/$M$106</f>
        <v>0.40909090909090912</v>
      </c>
    </row>
    <row r="106" spans="1:14" x14ac:dyDescent="0.2">
      <c r="A106" t="s">
        <v>101</v>
      </c>
      <c r="B106">
        <v>10</v>
      </c>
      <c r="C106">
        <v>26</v>
      </c>
      <c r="D106">
        <v>16</v>
      </c>
      <c r="E106">
        <v>1</v>
      </c>
      <c r="G106">
        <v>53</v>
      </c>
      <c r="H106" s="4" t="s">
        <v>436</v>
      </c>
      <c r="I106" s="4">
        <f>B113</f>
        <v>23</v>
      </c>
      <c r="J106" s="4">
        <f t="shared" ref="J106" si="38">C113</f>
        <v>63</v>
      </c>
      <c r="K106" s="4">
        <f t="shared" ref="K106:N106" si="39">D113</f>
        <v>52</v>
      </c>
      <c r="L106" s="4">
        <f t="shared" si="39"/>
        <v>16</v>
      </c>
      <c r="M106" s="4">
        <f>G113</f>
        <v>154</v>
      </c>
    </row>
    <row r="107" spans="1:14" x14ac:dyDescent="0.2">
      <c r="A107" t="s">
        <v>126</v>
      </c>
      <c r="B107">
        <v>3</v>
      </c>
      <c r="C107">
        <v>13</v>
      </c>
      <c r="D107">
        <v>12</v>
      </c>
      <c r="E107">
        <v>8</v>
      </c>
      <c r="G107">
        <v>36</v>
      </c>
    </row>
    <row r="108" spans="1:14" x14ac:dyDescent="0.2">
      <c r="A108" t="s">
        <v>552</v>
      </c>
      <c r="B108">
        <v>1</v>
      </c>
      <c r="G108">
        <v>1</v>
      </c>
      <c r="I108" s="4">
        <f>I$106*$N104</f>
        <v>13.590909090909092</v>
      </c>
      <c r="J108" s="4">
        <f>J$106*$N104</f>
        <v>37.227272727272727</v>
      </c>
      <c r="K108" s="4">
        <f>K$106*$N104</f>
        <v>30.72727272727273</v>
      </c>
      <c r="L108" s="4">
        <f>L$106*$N104</f>
        <v>9.454545454545455</v>
      </c>
      <c r="M108" s="98">
        <f>CHITEST(I104:L105,I108:L109)</f>
        <v>4.2150309191114628E-2</v>
      </c>
    </row>
    <row r="109" spans="1:14" x14ac:dyDescent="0.2">
      <c r="A109" t="s">
        <v>109</v>
      </c>
      <c r="B109">
        <v>4</v>
      </c>
      <c r="C109">
        <v>6</v>
      </c>
      <c r="D109">
        <v>12</v>
      </c>
      <c r="E109">
        <v>1</v>
      </c>
      <c r="G109">
        <v>23</v>
      </c>
      <c r="I109" s="4">
        <f>I$106*$N105</f>
        <v>9.4090909090909101</v>
      </c>
      <c r="J109" s="4">
        <f>J$106*$N105</f>
        <v>25.772727272727273</v>
      </c>
      <c r="K109" s="4">
        <f>K$106*$N105</f>
        <v>21.272727272727273</v>
      </c>
      <c r="L109" s="4">
        <f>L$106*$N105</f>
        <v>6.5454545454545459</v>
      </c>
    </row>
    <row r="110" spans="1:14" x14ac:dyDescent="0.2">
      <c r="A110" t="s">
        <v>553</v>
      </c>
      <c r="B110">
        <v>1</v>
      </c>
      <c r="C110">
        <v>1</v>
      </c>
      <c r="D110">
        <v>2</v>
      </c>
      <c r="G110">
        <v>4</v>
      </c>
    </row>
    <row r="111" spans="1:14" x14ac:dyDescent="0.2">
      <c r="A111" t="s">
        <v>551</v>
      </c>
      <c r="B111">
        <v>1</v>
      </c>
      <c r="C111">
        <v>4</v>
      </c>
      <c r="E111">
        <v>2</v>
      </c>
      <c r="G111">
        <v>7</v>
      </c>
    </row>
    <row r="112" spans="1:14" x14ac:dyDescent="0.2">
      <c r="A112" t="s">
        <v>554</v>
      </c>
      <c r="E112">
        <v>1</v>
      </c>
      <c r="G112">
        <v>1</v>
      </c>
    </row>
    <row r="113" spans="1:14" x14ac:dyDescent="0.2">
      <c r="A113" t="s">
        <v>436</v>
      </c>
      <c r="B113">
        <v>23</v>
      </c>
      <c r="C113">
        <v>63</v>
      </c>
      <c r="D113">
        <v>52</v>
      </c>
      <c r="E113">
        <v>16</v>
      </c>
      <c r="G113">
        <v>154</v>
      </c>
    </row>
    <row r="115" spans="1:14" x14ac:dyDescent="0.2">
      <c r="A115" t="s">
        <v>523</v>
      </c>
      <c r="B115" t="s">
        <v>435</v>
      </c>
    </row>
    <row r="116" spans="1:14" x14ac:dyDescent="0.2">
      <c r="A116" t="s">
        <v>437</v>
      </c>
      <c r="B116" t="s">
        <v>97</v>
      </c>
      <c r="C116" t="s">
        <v>531</v>
      </c>
      <c r="D116" t="s">
        <v>532</v>
      </c>
      <c r="E116" t="s">
        <v>436</v>
      </c>
      <c r="H116" s="4"/>
      <c r="I116" s="4" t="str">
        <f>B116</f>
        <v>Na žádné</v>
      </c>
      <c r="J116" s="4" t="str">
        <f t="shared" ref="J116" si="40">C116</f>
        <v>Především duševně</v>
      </c>
      <c r="K116" s="4" t="str">
        <f t="shared" ref="K116" si="41">D116</f>
        <v>Především manuálně</v>
      </c>
      <c r="L116" s="4" t="str">
        <f t="shared" ref="L116" si="42">E116</f>
        <v>Celkový součet</v>
      </c>
      <c r="M116" s="4">
        <f t="shared" ref="M116" si="43">F116</f>
        <v>0</v>
      </c>
      <c r="N116" s="4">
        <f t="shared" ref="N116" si="44">G116</f>
        <v>0</v>
      </c>
    </row>
    <row r="117" spans="1:14" x14ac:dyDescent="0.2">
      <c r="A117" t="s">
        <v>78</v>
      </c>
      <c r="B117">
        <v>9</v>
      </c>
      <c r="C117">
        <v>11</v>
      </c>
      <c r="D117">
        <v>7</v>
      </c>
      <c r="E117">
        <v>27</v>
      </c>
      <c r="H117" s="24" t="s">
        <v>580</v>
      </c>
      <c r="I117" s="4">
        <f>B117+B120+B123+B125+B122</f>
        <v>39</v>
      </c>
      <c r="J117" s="4">
        <f>C117+C120+C123+C125+C122</f>
        <v>42</v>
      </c>
      <c r="K117" s="4">
        <f>D117+D120+D123+D125+D122</f>
        <v>14</v>
      </c>
      <c r="L117" s="4">
        <f>E117+E120+E123+E125+E122</f>
        <v>95</v>
      </c>
      <c r="M117" s="4">
        <f>L117/$L$119</f>
        <v>0.58282208588957052</v>
      </c>
    </row>
    <row r="118" spans="1:14" x14ac:dyDescent="0.2">
      <c r="A118" t="s">
        <v>549</v>
      </c>
      <c r="B118">
        <v>1</v>
      </c>
      <c r="D118">
        <v>1</v>
      </c>
      <c r="E118">
        <v>2</v>
      </c>
      <c r="H118" s="24" t="s">
        <v>581</v>
      </c>
      <c r="I118" s="4">
        <f>B126-I117</f>
        <v>19</v>
      </c>
      <c r="J118" s="4">
        <f>C126-J117</f>
        <v>35</v>
      </c>
      <c r="K118" s="4">
        <f>D126-K117</f>
        <v>14</v>
      </c>
      <c r="L118" s="4">
        <f>E126-L117</f>
        <v>68</v>
      </c>
      <c r="M118" s="4">
        <f>L118/$L$119</f>
        <v>0.41717791411042943</v>
      </c>
    </row>
    <row r="119" spans="1:14" x14ac:dyDescent="0.2">
      <c r="A119" t="s">
        <v>101</v>
      </c>
      <c r="B119">
        <v>16</v>
      </c>
      <c r="C119">
        <v>30</v>
      </c>
      <c r="D119">
        <v>12</v>
      </c>
      <c r="E119">
        <v>58</v>
      </c>
      <c r="H119" s="4" t="s">
        <v>436</v>
      </c>
      <c r="I119" s="4">
        <f>B126</f>
        <v>58</v>
      </c>
      <c r="J119" s="4">
        <f t="shared" ref="J119" si="45">C126</f>
        <v>77</v>
      </c>
      <c r="K119" s="4">
        <f t="shared" ref="K119:L119" si="46">D126</f>
        <v>28</v>
      </c>
      <c r="L119" s="4">
        <f t="shared" si="46"/>
        <v>163</v>
      </c>
    </row>
    <row r="120" spans="1:14" x14ac:dyDescent="0.2">
      <c r="A120" t="s">
        <v>126</v>
      </c>
      <c r="B120">
        <v>12</v>
      </c>
      <c r="C120">
        <v>21</v>
      </c>
      <c r="D120">
        <v>4</v>
      </c>
      <c r="E120">
        <v>37</v>
      </c>
    </row>
    <row r="121" spans="1:14" x14ac:dyDescent="0.2">
      <c r="A121" t="s">
        <v>552</v>
      </c>
      <c r="B121">
        <v>1</v>
      </c>
      <c r="E121">
        <v>1</v>
      </c>
      <c r="I121" s="4">
        <f>I$119*$M117</f>
        <v>33.803680981595093</v>
      </c>
      <c r="J121" s="4">
        <f t="shared" ref="J121:L122" si="47">J$119*$M117</f>
        <v>44.877300613496928</v>
      </c>
      <c r="K121" s="4">
        <f t="shared" si="47"/>
        <v>16.319018404907975</v>
      </c>
      <c r="L121" s="98">
        <f>CHITEST(I117:K118,I121:K122)</f>
        <v>0.20733214458111646</v>
      </c>
    </row>
    <row r="122" spans="1:14" x14ac:dyDescent="0.2">
      <c r="A122" t="s">
        <v>109</v>
      </c>
      <c r="B122">
        <v>16</v>
      </c>
      <c r="C122">
        <v>7</v>
      </c>
      <c r="D122">
        <v>2</v>
      </c>
      <c r="E122">
        <v>25</v>
      </c>
      <c r="I122" s="4">
        <f>I$119*$M118</f>
        <v>24.196319018404907</v>
      </c>
      <c r="J122" s="4">
        <f t="shared" si="47"/>
        <v>32.122699386503065</v>
      </c>
      <c r="K122" s="4">
        <f t="shared" si="47"/>
        <v>11.680981595092025</v>
      </c>
    </row>
    <row r="123" spans="1:14" x14ac:dyDescent="0.2">
      <c r="A123" t="s">
        <v>553</v>
      </c>
      <c r="B123">
        <v>2</v>
      </c>
      <c r="C123">
        <v>3</v>
      </c>
      <c r="E123">
        <v>5</v>
      </c>
    </row>
    <row r="124" spans="1:14" x14ac:dyDescent="0.2">
      <c r="A124" t="s">
        <v>551</v>
      </c>
      <c r="B124">
        <v>1</v>
      </c>
      <c r="C124">
        <v>5</v>
      </c>
      <c r="D124">
        <v>1</v>
      </c>
      <c r="E124">
        <v>7</v>
      </c>
    </row>
    <row r="125" spans="1:14" x14ac:dyDescent="0.2">
      <c r="A125" t="s">
        <v>554</v>
      </c>
      <c r="D125">
        <v>1</v>
      </c>
      <c r="E125">
        <v>1</v>
      </c>
    </row>
    <row r="126" spans="1:14" x14ac:dyDescent="0.2">
      <c r="A126" t="s">
        <v>436</v>
      </c>
      <c r="B126">
        <v>58</v>
      </c>
      <c r="C126">
        <v>77</v>
      </c>
      <c r="D126">
        <v>28</v>
      </c>
      <c r="E126">
        <v>163</v>
      </c>
    </row>
    <row r="128" spans="1:14" x14ac:dyDescent="0.2">
      <c r="A128" t="s">
        <v>479</v>
      </c>
      <c r="B128" t="s">
        <v>435</v>
      </c>
    </row>
    <row r="129" spans="1:13" x14ac:dyDescent="0.2">
      <c r="A129" t="s">
        <v>437</v>
      </c>
      <c r="B129" t="s">
        <v>98</v>
      </c>
      <c r="C129" t="s">
        <v>113</v>
      </c>
      <c r="D129" t="s">
        <v>70</v>
      </c>
      <c r="E129" t="s">
        <v>436</v>
      </c>
      <c r="H129" s="4"/>
      <c r="I129" s="4" t="str">
        <f>B129</f>
        <v>Ne</v>
      </c>
      <c r="J129" s="4" t="str">
        <f t="shared" ref="J129" si="48">C129</f>
        <v>Ano</v>
      </c>
      <c r="K129" s="4" t="str">
        <f t="shared" ref="K129:L129" si="49">D129</f>
        <v>Občas</v>
      </c>
      <c r="L129" s="4" t="str">
        <f t="shared" si="49"/>
        <v>Celkový součet</v>
      </c>
    </row>
    <row r="130" spans="1:13" x14ac:dyDescent="0.2">
      <c r="A130" t="s">
        <v>78</v>
      </c>
      <c r="B130">
        <v>6</v>
      </c>
      <c r="C130">
        <v>5</v>
      </c>
      <c r="D130">
        <v>16</v>
      </c>
      <c r="E130">
        <v>27</v>
      </c>
      <c r="H130" s="24" t="s">
        <v>580</v>
      </c>
      <c r="I130" s="4">
        <f>B130+B133+B136+B138+B135</f>
        <v>20</v>
      </c>
      <c r="J130" s="4">
        <f>C130+C133+C136+C138+C135</f>
        <v>17</v>
      </c>
      <c r="K130" s="4">
        <f>D130+D133+D136+D138+D135</f>
        <v>58</v>
      </c>
      <c r="L130" s="4">
        <f>E130+E133+E136+E138+E135</f>
        <v>95</v>
      </c>
      <c r="M130" s="4">
        <f>L130/$L$132</f>
        <v>0.58282208588957052</v>
      </c>
    </row>
    <row r="131" spans="1:13" x14ac:dyDescent="0.2">
      <c r="A131" t="s">
        <v>549</v>
      </c>
      <c r="B131">
        <v>1</v>
      </c>
      <c r="D131">
        <v>1</v>
      </c>
      <c r="E131">
        <v>2</v>
      </c>
      <c r="H131" s="24" t="s">
        <v>581</v>
      </c>
      <c r="I131" s="4">
        <f>B139-I130</f>
        <v>17</v>
      </c>
      <c r="J131" s="4">
        <f>C139-J130</f>
        <v>17</v>
      </c>
      <c r="K131" s="4">
        <f>D139-K130</f>
        <v>34</v>
      </c>
      <c r="L131" s="4">
        <f>E139-L130</f>
        <v>68</v>
      </c>
      <c r="M131" s="4">
        <f>L131/$L$132</f>
        <v>0.41717791411042943</v>
      </c>
    </row>
    <row r="132" spans="1:13" x14ac:dyDescent="0.2">
      <c r="A132" t="s">
        <v>101</v>
      </c>
      <c r="B132">
        <v>12</v>
      </c>
      <c r="C132">
        <v>16</v>
      </c>
      <c r="D132">
        <v>30</v>
      </c>
      <c r="E132">
        <v>58</v>
      </c>
      <c r="H132" s="4" t="s">
        <v>436</v>
      </c>
      <c r="I132" s="4">
        <f>B139</f>
        <v>37</v>
      </c>
      <c r="J132" s="4">
        <f t="shared" ref="J132" si="50">C139</f>
        <v>34</v>
      </c>
      <c r="K132" s="4">
        <f t="shared" ref="K132:L132" si="51">D139</f>
        <v>92</v>
      </c>
      <c r="L132" s="4">
        <f t="shared" si="51"/>
        <v>163</v>
      </c>
    </row>
    <row r="133" spans="1:13" x14ac:dyDescent="0.2">
      <c r="A133" t="s">
        <v>126</v>
      </c>
      <c r="B133">
        <v>7</v>
      </c>
      <c r="C133">
        <v>7</v>
      </c>
      <c r="D133">
        <v>23</v>
      </c>
      <c r="E133">
        <v>37</v>
      </c>
    </row>
    <row r="134" spans="1:13" x14ac:dyDescent="0.2">
      <c r="A134" t="s">
        <v>552</v>
      </c>
      <c r="B134">
        <v>1</v>
      </c>
      <c r="E134">
        <v>1</v>
      </c>
      <c r="I134" s="4">
        <f>I$119*$M130</f>
        <v>33.803680981595093</v>
      </c>
      <c r="J134" s="4">
        <f t="shared" ref="J134:L135" si="52">J$119*$M130</f>
        <v>44.877300613496928</v>
      </c>
      <c r="K134" s="4">
        <f t="shared" si="52"/>
        <v>16.319018404907975</v>
      </c>
      <c r="L134" s="98">
        <f>CHITEST(I130:K131,I134:K135)</f>
        <v>4.240031109716349E-40</v>
      </c>
    </row>
    <row r="135" spans="1:13" x14ac:dyDescent="0.2">
      <c r="A135" t="s">
        <v>109</v>
      </c>
      <c r="B135">
        <v>5</v>
      </c>
      <c r="C135">
        <v>4</v>
      </c>
      <c r="D135">
        <v>16</v>
      </c>
      <c r="E135">
        <v>25</v>
      </c>
      <c r="I135" s="4">
        <f>I$119*$M131</f>
        <v>24.196319018404907</v>
      </c>
      <c r="J135" s="4">
        <f t="shared" si="52"/>
        <v>32.122699386503065</v>
      </c>
      <c r="K135" s="4">
        <f t="shared" si="52"/>
        <v>11.680981595092025</v>
      </c>
    </row>
    <row r="136" spans="1:13" x14ac:dyDescent="0.2">
      <c r="A136" t="s">
        <v>553</v>
      </c>
      <c r="B136">
        <v>2</v>
      </c>
      <c r="C136">
        <v>1</v>
      </c>
      <c r="D136">
        <v>2</v>
      </c>
      <c r="E136">
        <v>5</v>
      </c>
    </row>
    <row r="137" spans="1:13" x14ac:dyDescent="0.2">
      <c r="A137" t="s">
        <v>551</v>
      </c>
      <c r="B137">
        <v>3</v>
      </c>
      <c r="C137">
        <v>1</v>
      </c>
      <c r="D137">
        <v>3</v>
      </c>
      <c r="E137">
        <v>7</v>
      </c>
    </row>
    <row r="138" spans="1:13" x14ac:dyDescent="0.2">
      <c r="A138" t="s">
        <v>554</v>
      </c>
      <c r="D138">
        <v>1</v>
      </c>
      <c r="E138">
        <v>1</v>
      </c>
    </row>
    <row r="139" spans="1:13" x14ac:dyDescent="0.2">
      <c r="A139" t="s">
        <v>436</v>
      </c>
      <c r="B139">
        <v>37</v>
      </c>
      <c r="C139">
        <v>34</v>
      </c>
      <c r="D139">
        <v>92</v>
      </c>
      <c r="E139">
        <v>163</v>
      </c>
    </row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9F5DF-12BA-400D-9E2C-03424623B452}">
  <dimension ref="A1:E34"/>
  <sheetViews>
    <sheetView workbookViewId="0">
      <selection activeCell="A32" sqref="A32:B34"/>
    </sheetView>
  </sheetViews>
  <sheetFormatPr defaultRowHeight="12.75" x14ac:dyDescent="0.2"/>
  <sheetData>
    <row r="1" spans="1:5" x14ac:dyDescent="0.2">
      <c r="A1" t="s">
        <v>86</v>
      </c>
      <c r="B1">
        <v>113</v>
      </c>
      <c r="C1" s="22">
        <v>0.69330000000000003</v>
      </c>
      <c r="D1" s="22">
        <v>0.69330000000000003</v>
      </c>
      <c r="E1" t="s">
        <v>570</v>
      </c>
    </row>
    <row r="2" spans="1:5" x14ac:dyDescent="0.2">
      <c r="A2" t="s">
        <v>63</v>
      </c>
      <c r="B2">
        <v>50</v>
      </c>
      <c r="C2" s="22">
        <v>0.30669999999999997</v>
      </c>
      <c r="D2" s="22">
        <v>0.30669999999999997</v>
      </c>
      <c r="E2" t="s">
        <v>570</v>
      </c>
    </row>
    <row r="32" spans="1:5" x14ac:dyDescent="0.2">
      <c r="A32" t="s">
        <v>70</v>
      </c>
      <c r="B32">
        <v>92</v>
      </c>
      <c r="C32" s="22"/>
      <c r="D32" s="22"/>
      <c r="E32" t="s">
        <v>570</v>
      </c>
    </row>
    <row r="33" spans="1:5" x14ac:dyDescent="0.2">
      <c r="A33" t="s">
        <v>98</v>
      </c>
      <c r="B33">
        <v>37</v>
      </c>
      <c r="C33" s="22"/>
      <c r="D33" s="22"/>
      <c r="E33" t="s">
        <v>570</v>
      </c>
    </row>
    <row r="34" spans="1:5" x14ac:dyDescent="0.2">
      <c r="A34" t="s">
        <v>113</v>
      </c>
      <c r="B34">
        <v>34</v>
      </c>
      <c r="C34" s="22"/>
      <c r="D34" s="22"/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5F64D-A650-491E-8071-57B89D5FBE78}">
  <dimension ref="A1:W61"/>
  <sheetViews>
    <sheetView topLeftCell="A34" workbookViewId="0">
      <selection activeCell="F59" sqref="F59:G61"/>
    </sheetView>
  </sheetViews>
  <sheetFormatPr defaultRowHeight="12.75" x14ac:dyDescent="0.2"/>
  <cols>
    <col min="21" max="22" width="18.7109375" bestFit="1" customWidth="1"/>
  </cols>
  <sheetData>
    <row r="1" spans="1:19" x14ac:dyDescent="0.2">
      <c r="A1" t="s">
        <v>476</v>
      </c>
      <c r="B1" t="s">
        <v>435</v>
      </c>
    </row>
    <row r="2" spans="1:19" x14ac:dyDescent="0.2">
      <c r="A2" t="s">
        <v>437</v>
      </c>
      <c r="B2" t="s">
        <v>63</v>
      </c>
      <c r="C2" t="s">
        <v>86</v>
      </c>
      <c r="D2" t="s">
        <v>436</v>
      </c>
      <c r="G2" s="4" t="s">
        <v>437</v>
      </c>
      <c r="H2" s="4" t="s">
        <v>63</v>
      </c>
      <c r="I2" s="4" t="s">
        <v>86</v>
      </c>
      <c r="J2" s="4" t="s">
        <v>436</v>
      </c>
    </row>
    <row r="3" spans="1:19" x14ac:dyDescent="0.2">
      <c r="A3" t="s">
        <v>77</v>
      </c>
      <c r="B3">
        <v>25</v>
      </c>
      <c r="C3">
        <v>52</v>
      </c>
      <c r="D3">
        <v>77</v>
      </c>
      <c r="G3" s="4" t="s">
        <v>77</v>
      </c>
      <c r="H3" s="4">
        <v>25</v>
      </c>
      <c r="I3" s="4">
        <v>52</v>
      </c>
      <c r="J3" s="4">
        <v>77</v>
      </c>
      <c r="K3">
        <f>J3/$J$5</f>
        <v>0.47239263803680981</v>
      </c>
      <c r="M3">
        <f>$K3*H$5</f>
        <v>23.619631901840492</v>
      </c>
      <c r="N3" s="4">
        <f>$K3*I$5</f>
        <v>53.380368098159508</v>
      </c>
      <c r="O3" s="98">
        <f>CHITEST(H3:I4,M3:N4)</f>
        <v>0.63861809197797248</v>
      </c>
    </row>
    <row r="4" spans="1:19" x14ac:dyDescent="0.2">
      <c r="A4" t="s">
        <v>188</v>
      </c>
      <c r="B4">
        <v>1</v>
      </c>
      <c r="C4">
        <v>6</v>
      </c>
      <c r="D4">
        <v>7</v>
      </c>
      <c r="G4" s="4" t="s">
        <v>555</v>
      </c>
      <c r="H4" s="4">
        <f>B4+B5</f>
        <v>25</v>
      </c>
      <c r="I4" s="4">
        <f>C4+C5</f>
        <v>61</v>
      </c>
      <c r="J4" s="4">
        <f>D4+D5</f>
        <v>86</v>
      </c>
      <c r="K4" s="4">
        <f>J4/$J$5</f>
        <v>0.52760736196319014</v>
      </c>
      <c r="M4" s="4">
        <f>$K4*H$5</f>
        <v>26.380368098159508</v>
      </c>
      <c r="N4" s="4">
        <f>$K4*I$5</f>
        <v>59.619631901840485</v>
      </c>
    </row>
    <row r="5" spans="1:19" x14ac:dyDescent="0.2">
      <c r="A5" t="s">
        <v>100</v>
      </c>
      <c r="B5">
        <v>24</v>
      </c>
      <c r="C5">
        <v>55</v>
      </c>
      <c r="D5">
        <v>79</v>
      </c>
      <c r="G5" s="4" t="s">
        <v>436</v>
      </c>
      <c r="H5" s="4">
        <v>50</v>
      </c>
      <c r="I5" s="4">
        <v>113</v>
      </c>
      <c r="J5" s="4">
        <v>163</v>
      </c>
    </row>
    <row r="6" spans="1:19" x14ac:dyDescent="0.2">
      <c r="A6" t="s">
        <v>436</v>
      </c>
      <c r="B6">
        <v>50</v>
      </c>
      <c r="C6">
        <v>113</v>
      </c>
      <c r="D6">
        <v>163</v>
      </c>
    </row>
    <row r="8" spans="1:19" x14ac:dyDescent="0.2">
      <c r="A8" t="s">
        <v>493</v>
      </c>
      <c r="B8" t="s">
        <v>435</v>
      </c>
    </row>
    <row r="9" spans="1:19" x14ac:dyDescent="0.2">
      <c r="A9" t="s">
        <v>437</v>
      </c>
      <c r="B9" t="s">
        <v>481</v>
      </c>
      <c r="C9" t="s">
        <v>482</v>
      </c>
      <c r="D9" t="s">
        <v>491</v>
      </c>
      <c r="E9" t="s">
        <v>436</v>
      </c>
      <c r="I9" s="4" t="s">
        <v>437</v>
      </c>
      <c r="J9" s="4" t="s">
        <v>481</v>
      </c>
      <c r="K9" s="4" t="s">
        <v>482</v>
      </c>
      <c r="L9" s="4" t="s">
        <v>491</v>
      </c>
      <c r="M9" s="4" t="s">
        <v>436</v>
      </c>
    </row>
    <row r="10" spans="1:19" x14ac:dyDescent="0.2">
      <c r="A10" t="s">
        <v>77</v>
      </c>
      <c r="B10">
        <v>19</v>
      </c>
      <c r="C10">
        <v>32</v>
      </c>
      <c r="D10">
        <v>25</v>
      </c>
      <c r="E10">
        <v>76</v>
      </c>
      <c r="I10" s="4" t="s">
        <v>77</v>
      </c>
      <c r="J10" s="4">
        <v>19</v>
      </c>
      <c r="K10" s="4">
        <v>32</v>
      </c>
      <c r="L10" s="4">
        <v>25</v>
      </c>
      <c r="M10" s="4">
        <v>76</v>
      </c>
      <c r="N10">
        <f>M10/$M$12</f>
        <v>0.46913580246913578</v>
      </c>
      <c r="P10">
        <f>J$12*$N10</f>
        <v>19.703703703703702</v>
      </c>
      <c r="Q10" s="4">
        <f t="shared" ref="Q10:R10" si="0">K$12*$N10</f>
        <v>33.777777777777779</v>
      </c>
      <c r="R10" s="4">
        <f t="shared" si="0"/>
        <v>22.518518518518519</v>
      </c>
      <c r="S10" s="98">
        <f>CHITEST(J10:L11,P10:R11)</f>
        <v>0.69118158363582749</v>
      </c>
    </row>
    <row r="11" spans="1:19" x14ac:dyDescent="0.2">
      <c r="A11" t="s">
        <v>188</v>
      </c>
      <c r="B11">
        <v>3</v>
      </c>
      <c r="C11">
        <v>3</v>
      </c>
      <c r="D11">
        <v>1</v>
      </c>
      <c r="E11">
        <v>7</v>
      </c>
      <c r="I11" s="4" t="s">
        <v>555</v>
      </c>
      <c r="J11" s="4">
        <f>B11+B12</f>
        <v>23</v>
      </c>
      <c r="K11" s="4">
        <f t="shared" ref="K11:M11" si="1">C11+C12</f>
        <v>40</v>
      </c>
      <c r="L11" s="4">
        <f t="shared" si="1"/>
        <v>23</v>
      </c>
      <c r="M11" s="4">
        <f t="shared" si="1"/>
        <v>86</v>
      </c>
      <c r="N11" s="4">
        <f>M11/$M$12</f>
        <v>0.53086419753086422</v>
      </c>
      <c r="P11" s="4">
        <f>J$12*$N11</f>
        <v>22.296296296296298</v>
      </c>
      <c r="Q11" s="4">
        <f t="shared" ref="Q11" si="2">K$12*$N11</f>
        <v>38.222222222222221</v>
      </c>
      <c r="R11" s="4">
        <f t="shared" ref="R11" si="3">L$12*$N11</f>
        <v>25.481481481481481</v>
      </c>
      <c r="S11" s="4"/>
    </row>
    <row r="12" spans="1:19" x14ac:dyDescent="0.2">
      <c r="A12" t="s">
        <v>100</v>
      </c>
      <c r="B12">
        <v>20</v>
      </c>
      <c r="C12">
        <v>37</v>
      </c>
      <c r="D12">
        <v>22</v>
      </c>
      <c r="E12">
        <v>79</v>
      </c>
      <c r="I12" s="4" t="s">
        <v>436</v>
      </c>
      <c r="J12" s="4">
        <v>42</v>
      </c>
      <c r="K12" s="4">
        <v>72</v>
      </c>
      <c r="L12" s="4">
        <v>48</v>
      </c>
      <c r="M12" s="4">
        <v>162</v>
      </c>
    </row>
    <row r="13" spans="1:19" x14ac:dyDescent="0.2">
      <c r="A13" t="s">
        <v>436</v>
      </c>
      <c r="B13">
        <v>42</v>
      </c>
      <c r="C13">
        <v>72</v>
      </c>
      <c r="D13">
        <v>48</v>
      </c>
      <c r="E13">
        <v>162</v>
      </c>
    </row>
    <row r="15" spans="1:19" x14ac:dyDescent="0.2">
      <c r="A15" t="s">
        <v>478</v>
      </c>
      <c r="B15" t="s">
        <v>435</v>
      </c>
    </row>
    <row r="16" spans="1:19" x14ac:dyDescent="0.2">
      <c r="A16" t="s">
        <v>437</v>
      </c>
      <c r="B16" t="s">
        <v>116</v>
      </c>
      <c r="C16" t="s">
        <v>64</v>
      </c>
      <c r="D16" t="s">
        <v>136</v>
      </c>
      <c r="E16" t="s">
        <v>149</v>
      </c>
      <c r="F16" t="s">
        <v>436</v>
      </c>
      <c r="I16" s="4" t="s">
        <v>437</v>
      </c>
      <c r="J16" s="4" t="s">
        <v>64</v>
      </c>
      <c r="K16" t="s">
        <v>534</v>
      </c>
      <c r="L16" s="4" t="s">
        <v>436</v>
      </c>
      <c r="M16" s="4"/>
    </row>
    <row r="17" spans="1:23" x14ac:dyDescent="0.2">
      <c r="A17" t="s">
        <v>77</v>
      </c>
      <c r="B17">
        <v>20</v>
      </c>
      <c r="C17">
        <v>51</v>
      </c>
      <c r="D17">
        <v>3</v>
      </c>
      <c r="E17">
        <v>3</v>
      </c>
      <c r="F17">
        <v>77</v>
      </c>
      <c r="I17" s="4" t="s">
        <v>77</v>
      </c>
      <c r="J17" s="4">
        <v>51</v>
      </c>
      <c r="K17">
        <f>B17+D17+E17</f>
        <v>26</v>
      </c>
      <c r="L17" s="4">
        <v>77</v>
      </c>
      <c r="M17" s="4">
        <f>L17/$L$19</f>
        <v>0.47239263803680981</v>
      </c>
      <c r="O17">
        <f>J$19*$M17</f>
        <v>43.932515337423311</v>
      </c>
      <c r="P17" s="4">
        <f t="shared" ref="P17" si="4">K$19*$M17</f>
        <v>33.067484662576689</v>
      </c>
      <c r="Q17" s="98">
        <f>CHITEST(J17:K18,O17:P18)</f>
        <v>2.5086509709002312E-2</v>
      </c>
    </row>
    <row r="18" spans="1:23" x14ac:dyDescent="0.2">
      <c r="A18" t="s">
        <v>188</v>
      </c>
      <c r="B18">
        <v>3</v>
      </c>
      <c r="C18">
        <v>3</v>
      </c>
      <c r="E18">
        <v>1</v>
      </c>
      <c r="F18">
        <v>7</v>
      </c>
      <c r="I18" s="4" t="s">
        <v>555</v>
      </c>
      <c r="J18" s="4">
        <f>C18+C19</f>
        <v>42</v>
      </c>
      <c r="K18" s="4">
        <f>B18+D18+E18+B19+D19</f>
        <v>44</v>
      </c>
      <c r="L18" s="4">
        <f>J18+K18</f>
        <v>86</v>
      </c>
      <c r="M18" s="4">
        <f>L18/$L$19</f>
        <v>0.52760736196319014</v>
      </c>
      <c r="O18" s="4">
        <f>J$19*$M18</f>
        <v>49.067484662576682</v>
      </c>
      <c r="P18" s="4">
        <f t="shared" ref="P18" si="5">K$19*$M18</f>
        <v>36.932515337423311</v>
      </c>
    </row>
    <row r="19" spans="1:23" x14ac:dyDescent="0.2">
      <c r="A19" t="s">
        <v>100</v>
      </c>
      <c r="B19">
        <v>35</v>
      </c>
      <c r="C19">
        <v>39</v>
      </c>
      <c r="D19">
        <v>5</v>
      </c>
      <c r="F19">
        <v>79</v>
      </c>
      <c r="I19" s="4" t="s">
        <v>436</v>
      </c>
      <c r="J19" s="4">
        <f>J17+J18</f>
        <v>93</v>
      </c>
      <c r="K19" s="4">
        <f>K17+K18</f>
        <v>70</v>
      </c>
      <c r="L19" s="4">
        <f>J19+K19</f>
        <v>163</v>
      </c>
      <c r="M19" s="4"/>
    </row>
    <row r="20" spans="1:23" x14ac:dyDescent="0.2">
      <c r="A20" t="s">
        <v>436</v>
      </c>
      <c r="B20">
        <v>58</v>
      </c>
      <c r="C20">
        <v>93</v>
      </c>
      <c r="D20">
        <v>8</v>
      </c>
      <c r="E20">
        <v>4</v>
      </c>
      <c r="F20">
        <v>163</v>
      </c>
      <c r="M20" s="4"/>
    </row>
    <row r="22" spans="1:23" x14ac:dyDescent="0.2">
      <c r="A22" t="s">
        <v>498</v>
      </c>
      <c r="B22" t="s">
        <v>435</v>
      </c>
    </row>
    <row r="23" spans="1:23" x14ac:dyDescent="0.2">
      <c r="A23" t="s">
        <v>437</v>
      </c>
      <c r="B23" t="s">
        <v>65</v>
      </c>
      <c r="C23" t="s">
        <v>494</v>
      </c>
      <c r="D23" t="s">
        <v>495</v>
      </c>
      <c r="E23" t="s">
        <v>525</v>
      </c>
      <c r="F23" t="s">
        <v>117</v>
      </c>
      <c r="G23" t="s">
        <v>436</v>
      </c>
      <c r="I23" s="4"/>
      <c r="J23" s="4" t="s">
        <v>65</v>
      </c>
      <c r="K23" s="4" t="s">
        <v>494</v>
      </c>
      <c r="L23" s="4" t="s">
        <v>495</v>
      </c>
      <c r="M23" s="4" t="s">
        <v>525</v>
      </c>
      <c r="N23" s="4" t="s">
        <v>117</v>
      </c>
      <c r="O23" s="4" t="s">
        <v>436</v>
      </c>
    </row>
    <row r="24" spans="1:23" x14ac:dyDescent="0.2">
      <c r="A24" t="s">
        <v>77</v>
      </c>
      <c r="B24">
        <v>30</v>
      </c>
      <c r="C24">
        <v>11</v>
      </c>
      <c r="D24">
        <v>14</v>
      </c>
      <c r="E24">
        <v>10</v>
      </c>
      <c r="F24">
        <v>12</v>
      </c>
      <c r="G24">
        <v>77</v>
      </c>
      <c r="I24" s="4" t="s">
        <v>77</v>
      </c>
      <c r="J24" s="4">
        <v>30</v>
      </c>
      <c r="K24" s="4">
        <v>11</v>
      </c>
      <c r="L24" s="4">
        <v>14</v>
      </c>
      <c r="M24" s="4">
        <v>10</v>
      </c>
      <c r="N24" s="4">
        <v>12</v>
      </c>
      <c r="O24" s="4">
        <v>77</v>
      </c>
      <c r="P24">
        <f>O24/$O$26</f>
        <v>0.47239263803680981</v>
      </c>
      <c r="R24">
        <f>J$26*$P24</f>
        <v>31.177914110429448</v>
      </c>
      <c r="S24" s="4">
        <f t="shared" ref="S24:V24" si="6">K$26*$P24</f>
        <v>8.0306748466257662</v>
      </c>
      <c r="T24" s="4">
        <f t="shared" si="6"/>
        <v>14.171779141104293</v>
      </c>
      <c r="U24" s="4">
        <f t="shared" si="6"/>
        <v>11.337423312883436</v>
      </c>
      <c r="V24" s="4">
        <f t="shared" si="6"/>
        <v>12.282208588957054</v>
      </c>
      <c r="W24" s="98">
        <f>CHITEST(J24:N25,R24:V25)</f>
        <v>0.64812758779771951</v>
      </c>
    </row>
    <row r="25" spans="1:23" x14ac:dyDescent="0.2">
      <c r="A25" t="s">
        <v>188</v>
      </c>
      <c r="B25">
        <v>3</v>
      </c>
      <c r="C25">
        <v>1</v>
      </c>
      <c r="F25">
        <v>3</v>
      </c>
      <c r="G25">
        <v>7</v>
      </c>
      <c r="I25" s="4" t="s">
        <v>555</v>
      </c>
      <c r="J25" s="4">
        <f>B25+B26</f>
        <v>36</v>
      </c>
      <c r="K25" s="4">
        <f t="shared" ref="K25:O25" si="7">C25+C26</f>
        <v>6</v>
      </c>
      <c r="L25" s="4">
        <f t="shared" si="7"/>
        <v>16</v>
      </c>
      <c r="M25" s="4">
        <f t="shared" si="7"/>
        <v>14</v>
      </c>
      <c r="N25" s="4">
        <f t="shared" si="7"/>
        <v>14</v>
      </c>
      <c r="O25" s="4">
        <f t="shared" si="7"/>
        <v>86</v>
      </c>
      <c r="P25" s="4">
        <f>O25/$O$26</f>
        <v>0.52760736196319014</v>
      </c>
      <c r="R25" s="4">
        <f>J$26*$P25</f>
        <v>34.822085889570552</v>
      </c>
      <c r="S25" s="4">
        <f t="shared" ref="S25" si="8">K$26*$P25</f>
        <v>8.969325153374232</v>
      </c>
      <c r="T25" s="4">
        <f t="shared" ref="T25" si="9">L$26*$P25</f>
        <v>15.828220858895705</v>
      </c>
      <c r="U25" s="4">
        <f t="shared" ref="U25" si="10">M$26*$P25</f>
        <v>12.662576687116562</v>
      </c>
      <c r="V25" s="4">
        <f t="shared" ref="V25" si="11">N$26*$P25</f>
        <v>13.717791411042944</v>
      </c>
    </row>
    <row r="26" spans="1:23" x14ac:dyDescent="0.2">
      <c r="A26" t="s">
        <v>100</v>
      </c>
      <c r="B26">
        <v>33</v>
      </c>
      <c r="C26">
        <v>5</v>
      </c>
      <c r="D26">
        <v>16</v>
      </c>
      <c r="E26">
        <v>14</v>
      </c>
      <c r="F26">
        <v>11</v>
      </c>
      <c r="G26">
        <v>79</v>
      </c>
      <c r="I26" s="4" t="s">
        <v>436</v>
      </c>
      <c r="J26" s="4">
        <v>66</v>
      </c>
      <c r="K26" s="4">
        <v>17</v>
      </c>
      <c r="L26" s="4">
        <v>30</v>
      </c>
      <c r="M26" s="4">
        <v>24</v>
      </c>
      <c r="N26" s="4">
        <v>26</v>
      </c>
      <c r="O26" s="4">
        <v>163</v>
      </c>
    </row>
    <row r="27" spans="1:23" x14ac:dyDescent="0.2">
      <c r="A27" t="s">
        <v>436</v>
      </c>
      <c r="B27">
        <v>66</v>
      </c>
      <c r="C27">
        <v>17</v>
      </c>
      <c r="D27">
        <v>30</v>
      </c>
      <c r="E27">
        <v>24</v>
      </c>
      <c r="F27">
        <v>26</v>
      </c>
      <c r="G27">
        <v>163</v>
      </c>
    </row>
    <row r="29" spans="1:23" x14ac:dyDescent="0.2">
      <c r="A29" t="s">
        <v>477</v>
      </c>
      <c r="B29" t="s">
        <v>435</v>
      </c>
    </row>
    <row r="30" spans="1:23" x14ac:dyDescent="0.2">
      <c r="A30" t="s">
        <v>437</v>
      </c>
      <c r="B30" t="s">
        <v>66</v>
      </c>
      <c r="C30" t="s">
        <v>118</v>
      </c>
      <c r="D30" t="s">
        <v>87</v>
      </c>
      <c r="E30" t="s">
        <v>104</v>
      </c>
      <c r="F30" t="s">
        <v>436</v>
      </c>
      <c r="I30" s="4" t="s">
        <v>437</v>
      </c>
      <c r="J30" s="4" t="s">
        <v>66</v>
      </c>
      <c r="K30" s="4" t="s">
        <v>118</v>
      </c>
      <c r="L30" s="4" t="s">
        <v>87</v>
      </c>
      <c r="M30" s="4" t="s">
        <v>104</v>
      </c>
      <c r="N30" s="4" t="s">
        <v>436</v>
      </c>
    </row>
    <row r="31" spans="1:23" x14ac:dyDescent="0.2">
      <c r="A31" t="s">
        <v>77</v>
      </c>
      <c r="B31">
        <v>22</v>
      </c>
      <c r="C31">
        <v>15</v>
      </c>
      <c r="D31">
        <v>19</v>
      </c>
      <c r="E31">
        <v>21</v>
      </c>
      <c r="F31">
        <v>77</v>
      </c>
      <c r="I31" s="4" t="s">
        <v>77</v>
      </c>
      <c r="J31" s="4">
        <v>22</v>
      </c>
      <c r="K31" s="4">
        <v>15</v>
      </c>
      <c r="L31" s="4">
        <v>19</v>
      </c>
      <c r="M31" s="4">
        <v>21</v>
      </c>
      <c r="N31" s="4">
        <v>77</v>
      </c>
      <c r="O31">
        <f>N31/N$33</f>
        <v>0.47239263803680981</v>
      </c>
      <c r="Q31">
        <f>J$33*$O31</f>
        <v>21.257668711656443</v>
      </c>
      <c r="R31" s="4">
        <f t="shared" ref="R31:T31" si="12">K$33*$O31</f>
        <v>13.699386503067485</v>
      </c>
      <c r="S31" s="4">
        <f t="shared" si="12"/>
        <v>20.312883435582823</v>
      </c>
      <c r="T31" s="4">
        <f t="shared" si="12"/>
        <v>21.730061349693251</v>
      </c>
      <c r="U31" s="4">
        <f>N$33*$O31</f>
        <v>77</v>
      </c>
      <c r="V31" s="98">
        <f>CHITEST(J31:M32,Q31:T32)</f>
        <v>0.92097586078445448</v>
      </c>
    </row>
    <row r="32" spans="1:23" x14ac:dyDescent="0.2">
      <c r="A32" t="s">
        <v>188</v>
      </c>
      <c r="B32">
        <v>1</v>
      </c>
      <c r="C32">
        <v>1</v>
      </c>
      <c r="D32">
        <v>1</v>
      </c>
      <c r="E32">
        <v>4</v>
      </c>
      <c r="F32">
        <v>7</v>
      </c>
      <c r="I32" s="4" t="s">
        <v>555</v>
      </c>
      <c r="J32" s="4">
        <f>B32+B33</f>
        <v>23</v>
      </c>
      <c r="K32" s="4">
        <f t="shared" ref="K32:M32" si="13">C32+C33</f>
        <v>14</v>
      </c>
      <c r="L32" s="4">
        <f t="shared" si="13"/>
        <v>24</v>
      </c>
      <c r="M32" s="4">
        <f t="shared" si="13"/>
        <v>25</v>
      </c>
      <c r="N32" s="4">
        <f>F32+F33</f>
        <v>86</v>
      </c>
      <c r="O32" s="4">
        <f>N32/N$33</f>
        <v>0.52760736196319014</v>
      </c>
      <c r="Q32" s="4">
        <f>J$33*$O32</f>
        <v>23.742331288343557</v>
      </c>
      <c r="R32" s="4">
        <f t="shared" ref="R32" si="14">K$33*$O32</f>
        <v>15.300613496932513</v>
      </c>
      <c r="S32" s="4">
        <f t="shared" ref="S32" si="15">L$33*$O32</f>
        <v>22.687116564417177</v>
      </c>
      <c r="T32" s="4">
        <f t="shared" ref="T32" si="16">M$33*$O32</f>
        <v>24.269938650306745</v>
      </c>
      <c r="U32" s="4">
        <f>N$33*$O32</f>
        <v>85.999999999999986</v>
      </c>
    </row>
    <row r="33" spans="1:21" x14ac:dyDescent="0.2">
      <c r="A33" t="s">
        <v>100</v>
      </c>
      <c r="B33">
        <v>22</v>
      </c>
      <c r="C33">
        <v>13</v>
      </c>
      <c r="D33">
        <v>23</v>
      </c>
      <c r="E33">
        <v>21</v>
      </c>
      <c r="F33">
        <v>79</v>
      </c>
      <c r="I33" s="4" t="s">
        <v>436</v>
      </c>
      <c r="J33" s="4">
        <v>45</v>
      </c>
      <c r="K33" s="4">
        <v>29</v>
      </c>
      <c r="L33" s="4">
        <v>43</v>
      </c>
      <c r="M33" s="4">
        <v>46</v>
      </c>
      <c r="N33" s="4">
        <v>163</v>
      </c>
    </row>
    <row r="34" spans="1:21" x14ac:dyDescent="0.2">
      <c r="A34" t="s">
        <v>436</v>
      </c>
      <c r="B34">
        <v>45</v>
      </c>
      <c r="C34">
        <v>29</v>
      </c>
      <c r="D34">
        <v>43</v>
      </c>
      <c r="E34">
        <v>46</v>
      </c>
      <c r="F34">
        <v>163</v>
      </c>
    </row>
    <row r="36" spans="1:21" x14ac:dyDescent="0.2">
      <c r="A36" t="s">
        <v>522</v>
      </c>
      <c r="B36" t="s">
        <v>435</v>
      </c>
    </row>
    <row r="37" spans="1:21" x14ac:dyDescent="0.2">
      <c r="A37" t="s">
        <v>437</v>
      </c>
      <c r="B37" t="s">
        <v>530</v>
      </c>
      <c r="C37" t="s">
        <v>529</v>
      </c>
      <c r="D37" t="s">
        <v>528</v>
      </c>
      <c r="E37" t="s">
        <v>527</v>
      </c>
      <c r="F37" t="s">
        <v>436</v>
      </c>
      <c r="I37" s="4" t="s">
        <v>437</v>
      </c>
      <c r="J37" s="4" t="s">
        <v>530</v>
      </c>
      <c r="K37" s="4" t="s">
        <v>529</v>
      </c>
      <c r="L37" s="4" t="s">
        <v>528</v>
      </c>
      <c r="M37" s="4" t="s">
        <v>527</v>
      </c>
      <c r="N37" s="4" t="s">
        <v>436</v>
      </c>
    </row>
    <row r="38" spans="1:21" x14ac:dyDescent="0.2">
      <c r="A38" t="s">
        <v>77</v>
      </c>
      <c r="B38">
        <v>11</v>
      </c>
      <c r="C38">
        <v>31</v>
      </c>
      <c r="D38">
        <v>24</v>
      </c>
      <c r="E38">
        <v>7</v>
      </c>
      <c r="F38">
        <v>73</v>
      </c>
      <c r="I38" s="4" t="s">
        <v>77</v>
      </c>
      <c r="J38" s="4">
        <v>11</v>
      </c>
      <c r="K38" s="4">
        <v>31</v>
      </c>
      <c r="L38" s="4">
        <v>24</v>
      </c>
      <c r="M38" s="4">
        <v>7</v>
      </c>
      <c r="N38" s="4">
        <v>73</v>
      </c>
      <c r="O38">
        <f>N38/N$40</f>
        <v>0.47402597402597402</v>
      </c>
      <c r="Q38">
        <f>J$40*$O38</f>
        <v>10.902597402597403</v>
      </c>
      <c r="R38" s="4">
        <f t="shared" ref="R38:T39" si="17">K$40*$O38</f>
        <v>29.863636363636363</v>
      </c>
      <c r="S38" s="4">
        <f t="shared" si="17"/>
        <v>24.649350649350648</v>
      </c>
      <c r="T38" s="4">
        <f t="shared" si="17"/>
        <v>7.5844155844155843</v>
      </c>
      <c r="U38" s="98">
        <f>CHITEST(J38:M39,Q38:T39)</f>
        <v>0.97726508883919538</v>
      </c>
    </row>
    <row r="39" spans="1:21" x14ac:dyDescent="0.2">
      <c r="A39" t="s">
        <v>188</v>
      </c>
      <c r="B39">
        <v>1</v>
      </c>
      <c r="C39">
        <v>3</v>
      </c>
      <c r="D39">
        <v>3</v>
      </c>
      <c r="F39">
        <v>7</v>
      </c>
      <c r="I39" s="4" t="s">
        <v>555</v>
      </c>
      <c r="J39" s="4">
        <f>B39+B40</f>
        <v>12</v>
      </c>
      <c r="K39" s="4">
        <f t="shared" ref="K39:N39" si="18">C39+C40</f>
        <v>32</v>
      </c>
      <c r="L39" s="4">
        <f t="shared" si="18"/>
        <v>28</v>
      </c>
      <c r="M39" s="4">
        <f t="shared" si="18"/>
        <v>9</v>
      </c>
      <c r="N39" s="4">
        <f t="shared" si="18"/>
        <v>81</v>
      </c>
      <c r="O39" s="4">
        <f>N39/N$40</f>
        <v>0.52597402597402598</v>
      </c>
      <c r="Q39" s="4">
        <f>J$40*$O39</f>
        <v>12.097402597402597</v>
      </c>
      <c r="R39" s="4">
        <f t="shared" si="17"/>
        <v>33.13636363636364</v>
      </c>
      <c r="S39" s="4">
        <f t="shared" si="17"/>
        <v>27.350649350649352</v>
      </c>
      <c r="T39" s="4">
        <f t="shared" si="17"/>
        <v>8.4155844155844157</v>
      </c>
    </row>
    <row r="40" spans="1:21" x14ac:dyDescent="0.2">
      <c r="A40" t="s">
        <v>100</v>
      </c>
      <c r="B40">
        <v>11</v>
      </c>
      <c r="C40">
        <v>29</v>
      </c>
      <c r="D40">
        <v>25</v>
      </c>
      <c r="E40">
        <v>9</v>
      </c>
      <c r="F40">
        <v>74</v>
      </c>
      <c r="I40" s="4" t="s">
        <v>436</v>
      </c>
      <c r="J40" s="4">
        <v>23</v>
      </c>
      <c r="K40" s="4">
        <v>63</v>
      </c>
      <c r="L40" s="4">
        <v>52</v>
      </c>
      <c r="M40" s="4">
        <v>16</v>
      </c>
      <c r="N40" s="4">
        <v>154</v>
      </c>
    </row>
    <row r="41" spans="1:21" x14ac:dyDescent="0.2">
      <c r="A41" t="s">
        <v>436</v>
      </c>
      <c r="B41">
        <v>23</v>
      </c>
      <c r="C41">
        <v>63</v>
      </c>
      <c r="D41">
        <v>52</v>
      </c>
      <c r="E41">
        <v>16</v>
      </c>
      <c r="F41">
        <v>154</v>
      </c>
    </row>
    <row r="43" spans="1:21" x14ac:dyDescent="0.2">
      <c r="A43" t="s">
        <v>523</v>
      </c>
      <c r="B43" t="s">
        <v>435</v>
      </c>
    </row>
    <row r="44" spans="1:21" x14ac:dyDescent="0.2">
      <c r="A44" t="s">
        <v>437</v>
      </c>
      <c r="B44" t="s">
        <v>97</v>
      </c>
      <c r="C44" t="s">
        <v>531</v>
      </c>
      <c r="D44" t="s">
        <v>532</v>
      </c>
      <c r="E44" t="s">
        <v>436</v>
      </c>
      <c r="I44" s="4" t="s">
        <v>437</v>
      </c>
      <c r="J44" s="4" t="s">
        <v>97</v>
      </c>
      <c r="K44" s="4" t="s">
        <v>531</v>
      </c>
      <c r="L44" s="4" t="s">
        <v>532</v>
      </c>
      <c r="M44" s="4" t="s">
        <v>436</v>
      </c>
      <c r="N44" s="4"/>
    </row>
    <row r="45" spans="1:21" x14ac:dyDescent="0.2">
      <c r="A45" t="s">
        <v>77</v>
      </c>
      <c r="B45">
        <v>25</v>
      </c>
      <c r="C45">
        <v>41</v>
      </c>
      <c r="D45">
        <v>11</v>
      </c>
      <c r="E45">
        <v>77</v>
      </c>
      <c r="I45" s="4" t="s">
        <v>77</v>
      </c>
      <c r="J45" s="4">
        <f>B45</f>
        <v>25</v>
      </c>
      <c r="K45" s="4">
        <f t="shared" ref="K45:M45" si="19">C45</f>
        <v>41</v>
      </c>
      <c r="L45" s="4">
        <f t="shared" si="19"/>
        <v>11</v>
      </c>
      <c r="M45" s="4">
        <f t="shared" si="19"/>
        <v>77</v>
      </c>
      <c r="N45" s="4">
        <f>M45/$M$47</f>
        <v>0.47239263803680981</v>
      </c>
      <c r="O45" s="4"/>
      <c r="P45" s="4">
        <f>J$47*$N45</f>
        <v>27.39877300613497</v>
      </c>
      <c r="Q45" s="4">
        <f t="shared" ref="Q45:R45" si="20">K$47*$N45</f>
        <v>36.374233128834355</v>
      </c>
      <c r="R45" s="4">
        <f t="shared" si="20"/>
        <v>13.226993865030675</v>
      </c>
      <c r="S45" s="98">
        <f>CHITEST(J45:L46,P45:R46)</f>
        <v>0.3289523666072055</v>
      </c>
      <c r="T45" s="4"/>
      <c r="U45" s="4"/>
    </row>
    <row r="46" spans="1:21" x14ac:dyDescent="0.2">
      <c r="A46" t="s">
        <v>188</v>
      </c>
      <c r="B46">
        <v>3</v>
      </c>
      <c r="C46">
        <v>3</v>
      </c>
      <c r="D46">
        <v>1</v>
      </c>
      <c r="E46">
        <v>7</v>
      </c>
      <c r="I46" s="4" t="s">
        <v>555</v>
      </c>
      <c r="J46" s="4">
        <f>B46+B47</f>
        <v>33</v>
      </c>
      <c r="K46" s="4">
        <f t="shared" ref="K46" si="21">C46+C47</f>
        <v>36</v>
      </c>
      <c r="L46" s="4">
        <f t="shared" ref="L46" si="22">D46+D47</f>
        <v>17</v>
      </c>
      <c r="M46" s="4">
        <f t="shared" ref="M46" si="23">E46+E47</f>
        <v>86</v>
      </c>
      <c r="N46" s="4">
        <f>M46/$M$47</f>
        <v>0.52760736196319014</v>
      </c>
      <c r="O46" s="4"/>
      <c r="P46" s="4">
        <f>J$47*$N46</f>
        <v>30.601226993865026</v>
      </c>
      <c r="Q46" s="4">
        <f t="shared" ref="Q46" si="24">K$47*$N46</f>
        <v>40.625766871165638</v>
      </c>
      <c r="R46" s="4">
        <f t="shared" ref="R46" si="25">L$47*$N46</f>
        <v>14.773006134969323</v>
      </c>
      <c r="S46" s="4"/>
      <c r="T46" s="4"/>
      <c r="U46" s="4"/>
    </row>
    <row r="47" spans="1:21" x14ac:dyDescent="0.2">
      <c r="A47" t="s">
        <v>100</v>
      </c>
      <c r="B47">
        <v>30</v>
      </c>
      <c r="C47">
        <v>33</v>
      </c>
      <c r="D47">
        <v>16</v>
      </c>
      <c r="E47">
        <v>79</v>
      </c>
      <c r="I47" s="4" t="s">
        <v>436</v>
      </c>
      <c r="J47" s="4">
        <f>B48</f>
        <v>58</v>
      </c>
      <c r="K47" s="4">
        <f t="shared" ref="K47:M47" si="26">C48</f>
        <v>77</v>
      </c>
      <c r="L47" s="4">
        <f t="shared" si="26"/>
        <v>28</v>
      </c>
      <c r="M47" s="4">
        <f t="shared" si="26"/>
        <v>163</v>
      </c>
      <c r="N47" s="4"/>
    </row>
    <row r="48" spans="1:21" x14ac:dyDescent="0.2">
      <c r="A48" t="s">
        <v>436</v>
      </c>
      <c r="B48">
        <v>58</v>
      </c>
      <c r="C48">
        <v>77</v>
      </c>
      <c r="D48">
        <v>28</v>
      </c>
      <c r="E48">
        <v>163</v>
      </c>
    </row>
    <row r="50" spans="1:19" x14ac:dyDescent="0.2">
      <c r="A50" t="s">
        <v>479</v>
      </c>
      <c r="B50" t="s">
        <v>435</v>
      </c>
      <c r="I50" s="4" t="s">
        <v>479</v>
      </c>
      <c r="J50" s="4" t="s">
        <v>435</v>
      </c>
      <c r="K50" s="4"/>
      <c r="L50" s="4"/>
      <c r="M50" s="4"/>
    </row>
    <row r="51" spans="1:19" x14ac:dyDescent="0.2">
      <c r="A51" t="s">
        <v>437</v>
      </c>
      <c r="B51" t="s">
        <v>98</v>
      </c>
      <c r="C51" t="s">
        <v>113</v>
      </c>
      <c r="D51" t="s">
        <v>70</v>
      </c>
      <c r="E51" t="s">
        <v>436</v>
      </c>
      <c r="I51" s="4" t="s">
        <v>437</v>
      </c>
      <c r="J51" s="4" t="s">
        <v>98</v>
      </c>
      <c r="K51" s="4" t="s">
        <v>113</v>
      </c>
      <c r="L51" s="4" t="s">
        <v>70</v>
      </c>
      <c r="M51" s="4" t="s">
        <v>436</v>
      </c>
    </row>
    <row r="52" spans="1:19" x14ac:dyDescent="0.2">
      <c r="A52" t="s">
        <v>77</v>
      </c>
      <c r="B52">
        <v>18</v>
      </c>
      <c r="C52">
        <v>18</v>
      </c>
      <c r="D52">
        <v>41</v>
      </c>
      <c r="E52">
        <v>77</v>
      </c>
      <c r="I52" s="4" t="s">
        <v>77</v>
      </c>
      <c r="J52" s="4">
        <v>18</v>
      </c>
      <c r="K52" s="4">
        <v>18</v>
      </c>
      <c r="L52" s="4">
        <v>41</v>
      </c>
      <c r="M52" s="4">
        <v>77</v>
      </c>
      <c r="N52">
        <f>M52/$M$54</f>
        <v>0.47239263803680981</v>
      </c>
      <c r="P52">
        <f>J$54*$N52</f>
        <v>17.478527607361961</v>
      </c>
      <c r="Q52" s="4">
        <f t="shared" ref="Q52:R52" si="27">K$54*$N52</f>
        <v>16.061349693251532</v>
      </c>
      <c r="R52" s="4">
        <f t="shared" si="27"/>
        <v>43.460122699386503</v>
      </c>
      <c r="S52" s="98">
        <f>CHITEST(J52:L53,P52:R53)</f>
        <v>0.6917903060031324</v>
      </c>
    </row>
    <row r="53" spans="1:19" x14ac:dyDescent="0.2">
      <c r="A53" t="s">
        <v>188</v>
      </c>
      <c r="B53">
        <v>1</v>
      </c>
      <c r="C53">
        <v>2</v>
      </c>
      <c r="D53">
        <v>4</v>
      </c>
      <c r="E53">
        <v>7</v>
      </c>
      <c r="I53" s="4" t="s">
        <v>188</v>
      </c>
      <c r="J53" s="4">
        <f>B53+B54</f>
        <v>19</v>
      </c>
      <c r="K53" s="4">
        <f t="shared" ref="K53:M53" si="28">C53+C54</f>
        <v>16</v>
      </c>
      <c r="L53" s="4">
        <f t="shared" si="28"/>
        <v>51</v>
      </c>
      <c r="M53" s="4">
        <f t="shared" si="28"/>
        <v>86</v>
      </c>
      <c r="N53" s="4">
        <f>M53/$M$54</f>
        <v>0.52760736196319014</v>
      </c>
      <c r="P53" s="4">
        <f>J$54*$N53</f>
        <v>19.521472392638035</v>
      </c>
      <c r="Q53" s="4">
        <f t="shared" ref="Q53" si="29">K$54*$N53</f>
        <v>17.938650306748464</v>
      </c>
      <c r="R53" s="4">
        <f t="shared" ref="R53" si="30">L$54*$N53</f>
        <v>48.53987730061349</v>
      </c>
    </row>
    <row r="54" spans="1:19" x14ac:dyDescent="0.2">
      <c r="A54" t="s">
        <v>100</v>
      </c>
      <c r="B54">
        <v>18</v>
      </c>
      <c r="C54">
        <v>14</v>
      </c>
      <c r="D54">
        <v>47</v>
      </c>
      <c r="E54">
        <v>79</v>
      </c>
      <c r="I54" s="4" t="s">
        <v>436</v>
      </c>
      <c r="J54" s="4">
        <v>37</v>
      </c>
      <c r="K54" s="4">
        <v>34</v>
      </c>
      <c r="L54" s="4">
        <v>92</v>
      </c>
      <c r="M54" s="4">
        <v>163</v>
      </c>
    </row>
    <row r="55" spans="1:19" x14ac:dyDescent="0.2">
      <c r="A55" t="s">
        <v>436</v>
      </c>
      <c r="B55">
        <v>37</v>
      </c>
      <c r="C55">
        <v>34</v>
      </c>
      <c r="D55">
        <v>92</v>
      </c>
      <c r="E55">
        <v>163</v>
      </c>
    </row>
    <row r="59" spans="1:19" x14ac:dyDescent="0.2">
      <c r="F59" t="s">
        <v>100</v>
      </c>
      <c r="G59">
        <v>79</v>
      </c>
      <c r="H59" s="22"/>
      <c r="I59" s="22"/>
      <c r="J59" t="s">
        <v>570</v>
      </c>
    </row>
    <row r="60" spans="1:19" x14ac:dyDescent="0.2">
      <c r="F60" t="s">
        <v>77</v>
      </c>
      <c r="G60">
        <v>77</v>
      </c>
      <c r="H60" s="22"/>
      <c r="I60" s="22"/>
      <c r="J60" t="s">
        <v>570</v>
      </c>
    </row>
    <row r="61" spans="1:19" x14ac:dyDescent="0.2">
      <c r="F61" t="s">
        <v>188</v>
      </c>
      <c r="G61">
        <v>7</v>
      </c>
    </row>
  </sheetData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F4688-7118-4A82-8FCE-4E67BFEC6E42}">
  <dimension ref="A1:P151"/>
  <sheetViews>
    <sheetView topLeftCell="B46" workbookViewId="0">
      <selection activeCell="I130" sqref="I130:M133"/>
    </sheetView>
  </sheetViews>
  <sheetFormatPr defaultRowHeight="12.75" x14ac:dyDescent="0.2"/>
  <cols>
    <col min="1" max="1" width="122" bestFit="1" customWidth="1"/>
    <col min="6" max="6" width="41.28515625" bestFit="1" customWidth="1"/>
    <col min="9" max="9" width="11.42578125" bestFit="1" customWidth="1"/>
  </cols>
  <sheetData>
    <row r="1" spans="1:10" x14ac:dyDescent="0.2">
      <c r="A1" t="s">
        <v>476</v>
      </c>
      <c r="B1" t="s">
        <v>435</v>
      </c>
    </row>
    <row r="2" spans="1:10" x14ac:dyDescent="0.2">
      <c r="A2" t="s">
        <v>437</v>
      </c>
      <c r="B2" t="s">
        <v>63</v>
      </c>
      <c r="C2" t="s">
        <v>86</v>
      </c>
      <c r="D2" t="s">
        <v>436</v>
      </c>
      <c r="E2" s="19"/>
      <c r="F2" s="19"/>
      <c r="G2" s="19" t="s">
        <v>63</v>
      </c>
      <c r="H2" s="19" t="s">
        <v>86</v>
      </c>
      <c r="I2" s="19" t="s">
        <v>436</v>
      </c>
      <c r="J2" s="19"/>
    </row>
    <row r="3" spans="1:10" x14ac:dyDescent="0.2">
      <c r="A3" t="s">
        <v>76</v>
      </c>
      <c r="B3">
        <v>22</v>
      </c>
      <c r="C3">
        <v>38</v>
      </c>
      <c r="D3">
        <v>60</v>
      </c>
      <c r="F3" s="4" t="s">
        <v>560</v>
      </c>
      <c r="G3">
        <f>B3+B15+B9+B16+B10</f>
        <v>28</v>
      </c>
      <c r="H3" s="4">
        <f>C3+C15+C9+C16+C10</f>
        <v>47</v>
      </c>
      <c r="I3">
        <f>G3+H3</f>
        <v>75</v>
      </c>
      <c r="J3">
        <f>I3/$I$5</f>
        <v>0.46012269938650308</v>
      </c>
    </row>
    <row r="4" spans="1:10" x14ac:dyDescent="0.2">
      <c r="A4" t="s">
        <v>535</v>
      </c>
      <c r="B4">
        <v>1</v>
      </c>
      <c r="C4">
        <v>3</v>
      </c>
      <c r="D4">
        <v>4</v>
      </c>
      <c r="F4" t="s">
        <v>559</v>
      </c>
      <c r="G4">
        <f>B4+B5+B6+B7+B8+B11+B12+B13+B14</f>
        <v>22</v>
      </c>
      <c r="H4" s="4">
        <f>C4+C5+C6+C7+C8+C11+C12+C13+C14</f>
        <v>66</v>
      </c>
      <c r="I4" s="4">
        <f>G4+H4</f>
        <v>88</v>
      </c>
      <c r="J4" s="4">
        <f>I4/$I$5</f>
        <v>0.53987730061349692</v>
      </c>
    </row>
    <row r="5" spans="1:10" x14ac:dyDescent="0.2">
      <c r="A5" t="s">
        <v>540</v>
      </c>
      <c r="C5">
        <v>2</v>
      </c>
      <c r="D5">
        <v>2</v>
      </c>
      <c r="F5" s="4" t="s">
        <v>436</v>
      </c>
      <c r="G5" s="4">
        <v>50</v>
      </c>
      <c r="H5" s="4">
        <v>113</v>
      </c>
      <c r="I5" s="4">
        <v>163</v>
      </c>
    </row>
    <row r="6" spans="1:10" x14ac:dyDescent="0.2">
      <c r="A6" t="s">
        <v>539</v>
      </c>
      <c r="B6">
        <v>1</v>
      </c>
      <c r="C6">
        <v>1</v>
      </c>
      <c r="D6">
        <v>2</v>
      </c>
    </row>
    <row r="7" spans="1:10" x14ac:dyDescent="0.2">
      <c r="A7" t="s">
        <v>536</v>
      </c>
      <c r="B7">
        <v>1</v>
      </c>
      <c r="C7">
        <v>2</v>
      </c>
      <c r="D7">
        <v>3</v>
      </c>
      <c r="G7">
        <f>G$5*$J3</f>
        <v>23.006134969325153</v>
      </c>
      <c r="H7" s="4">
        <f>H$5*$J3</f>
        <v>51.993865030674847</v>
      </c>
      <c r="I7" s="4"/>
      <c r="J7" s="98">
        <f>CHITEST(G3:H4,G7:H8)</f>
        <v>8.8782949653479104E-2</v>
      </c>
    </row>
    <row r="8" spans="1:10" x14ac:dyDescent="0.2">
      <c r="A8" t="s">
        <v>543</v>
      </c>
      <c r="C8">
        <v>1</v>
      </c>
      <c r="D8">
        <v>1</v>
      </c>
      <c r="G8" s="4">
        <f>G$5*$J4</f>
        <v>26.993865030674847</v>
      </c>
      <c r="H8" s="4">
        <f>H$5*$J4</f>
        <v>61.006134969325153</v>
      </c>
    </row>
    <row r="9" spans="1:10" x14ac:dyDescent="0.2">
      <c r="A9" t="s">
        <v>537</v>
      </c>
      <c r="B9">
        <v>1</v>
      </c>
      <c r="C9">
        <v>1</v>
      </c>
      <c r="D9">
        <v>2</v>
      </c>
      <c r="G9" s="4"/>
      <c r="H9" s="4"/>
    </row>
    <row r="10" spans="1:10" x14ac:dyDescent="0.2">
      <c r="A10" t="s">
        <v>541</v>
      </c>
      <c r="B10">
        <v>1</v>
      </c>
      <c r="C10">
        <v>1</v>
      </c>
      <c r="D10">
        <v>2</v>
      </c>
      <c r="G10" s="4"/>
      <c r="H10" s="4"/>
    </row>
    <row r="11" spans="1:10" x14ac:dyDescent="0.2">
      <c r="A11" t="s">
        <v>89</v>
      </c>
      <c r="B11">
        <v>7</v>
      </c>
      <c r="C11">
        <v>10</v>
      </c>
      <c r="D11">
        <v>17</v>
      </c>
    </row>
    <row r="12" spans="1:10" x14ac:dyDescent="0.2">
      <c r="A12" t="s">
        <v>538</v>
      </c>
      <c r="C12">
        <v>2</v>
      </c>
      <c r="D12">
        <v>2</v>
      </c>
    </row>
    <row r="13" spans="1:10" x14ac:dyDescent="0.2">
      <c r="A13" t="s">
        <v>205</v>
      </c>
      <c r="B13">
        <v>11</v>
      </c>
      <c r="C13">
        <v>36</v>
      </c>
      <c r="D13">
        <v>47</v>
      </c>
    </row>
    <row r="14" spans="1:10" x14ac:dyDescent="0.2">
      <c r="A14" t="s">
        <v>145</v>
      </c>
      <c r="B14">
        <v>1</v>
      </c>
      <c r="C14">
        <v>9</v>
      </c>
      <c r="D14">
        <v>10</v>
      </c>
    </row>
    <row r="15" spans="1:10" x14ac:dyDescent="0.2">
      <c r="A15" t="s">
        <v>108</v>
      </c>
      <c r="B15">
        <v>4</v>
      </c>
      <c r="C15">
        <v>6</v>
      </c>
      <c r="D15">
        <v>10</v>
      </c>
    </row>
    <row r="16" spans="1:10" x14ac:dyDescent="0.2">
      <c r="A16" t="s">
        <v>542</v>
      </c>
      <c r="C16">
        <v>1</v>
      </c>
      <c r="D16">
        <v>1</v>
      </c>
    </row>
    <row r="17" spans="1:12" x14ac:dyDescent="0.2">
      <c r="A17" t="s">
        <v>436</v>
      </c>
      <c r="B17">
        <v>50</v>
      </c>
      <c r="C17">
        <v>113</v>
      </c>
      <c r="D17">
        <v>163</v>
      </c>
    </row>
    <row r="20" spans="1:12" x14ac:dyDescent="0.2">
      <c r="A20" t="s">
        <v>493</v>
      </c>
      <c r="B20" t="s">
        <v>435</v>
      </c>
    </row>
    <row r="21" spans="1:12" x14ac:dyDescent="0.2">
      <c r="A21" t="s">
        <v>437</v>
      </c>
      <c r="B21" t="s">
        <v>481</v>
      </c>
      <c r="C21" t="s">
        <v>482</v>
      </c>
      <c r="D21" t="s">
        <v>491</v>
      </c>
      <c r="E21" t="s">
        <v>436</v>
      </c>
      <c r="G21" s="4" t="s">
        <v>481</v>
      </c>
      <c r="H21" s="4" t="s">
        <v>482</v>
      </c>
      <c r="I21" s="4" t="s">
        <v>491</v>
      </c>
      <c r="J21" s="4" t="s">
        <v>436</v>
      </c>
      <c r="K21" s="4"/>
    </row>
    <row r="22" spans="1:12" x14ac:dyDescent="0.2">
      <c r="A22" t="s">
        <v>76</v>
      </c>
      <c r="B22">
        <v>11</v>
      </c>
      <c r="C22">
        <v>29</v>
      </c>
      <c r="D22">
        <v>20</v>
      </c>
      <c r="E22">
        <v>60</v>
      </c>
      <c r="F22" s="4" t="s">
        <v>560</v>
      </c>
      <c r="G22" s="4">
        <f>B22+B34+B28+B35+B29</f>
        <v>18</v>
      </c>
      <c r="H22" s="4">
        <f>C22+C34+C28+C35+C29</f>
        <v>32</v>
      </c>
      <c r="I22" s="4">
        <f>D22+D34+D28+D35+D29</f>
        <v>25</v>
      </c>
      <c r="J22" s="4">
        <f>E22+E34+E28+E35+E29</f>
        <v>75</v>
      </c>
      <c r="K22" s="4">
        <f>J22/$J$24</f>
        <v>0.46296296296296297</v>
      </c>
      <c r="L22" s="4"/>
    </row>
    <row r="23" spans="1:12" x14ac:dyDescent="0.2">
      <c r="A23" t="s">
        <v>535</v>
      </c>
      <c r="C23">
        <v>2</v>
      </c>
      <c r="D23">
        <v>2</v>
      </c>
      <c r="E23">
        <v>4</v>
      </c>
      <c r="F23" s="4" t="s">
        <v>559</v>
      </c>
      <c r="G23" s="4">
        <f>G24-G22</f>
        <v>24</v>
      </c>
      <c r="H23" s="4">
        <f>H24-H22</f>
        <v>40</v>
      </c>
      <c r="I23" s="4">
        <f t="shared" ref="I23:J23" si="0">I24-I22</f>
        <v>23</v>
      </c>
      <c r="J23" s="4">
        <f t="shared" si="0"/>
        <v>87</v>
      </c>
      <c r="K23" s="4">
        <f>J23/$J$24</f>
        <v>0.53703703703703709</v>
      </c>
      <c r="L23" s="4"/>
    </row>
    <row r="24" spans="1:12" x14ac:dyDescent="0.2">
      <c r="A24" t="s">
        <v>540</v>
      </c>
      <c r="C24">
        <v>2</v>
      </c>
      <c r="E24">
        <v>2</v>
      </c>
      <c r="F24" s="4" t="s">
        <v>436</v>
      </c>
      <c r="G24" s="4">
        <f>B36</f>
        <v>42</v>
      </c>
      <c r="H24" s="4">
        <f t="shared" ref="H24:J24" si="1">C36</f>
        <v>72</v>
      </c>
      <c r="I24" s="4">
        <f t="shared" si="1"/>
        <v>48</v>
      </c>
      <c r="J24" s="4">
        <f t="shared" si="1"/>
        <v>162</v>
      </c>
      <c r="K24" s="4"/>
      <c r="L24" s="4"/>
    </row>
    <row r="25" spans="1:12" x14ac:dyDescent="0.2">
      <c r="A25" t="s">
        <v>539</v>
      </c>
      <c r="B25">
        <v>1</v>
      </c>
      <c r="C25">
        <v>1</v>
      </c>
      <c r="E25">
        <v>2</v>
      </c>
      <c r="G25" s="4"/>
      <c r="H25" s="4"/>
      <c r="I25" s="4"/>
      <c r="J25" s="4"/>
      <c r="K25" s="4"/>
      <c r="L25" s="4"/>
    </row>
    <row r="26" spans="1:12" x14ac:dyDescent="0.2">
      <c r="A26" t="s">
        <v>536</v>
      </c>
      <c r="C26">
        <v>2</v>
      </c>
      <c r="D26">
        <v>1</v>
      </c>
      <c r="E26">
        <v>3</v>
      </c>
      <c r="G26" s="4">
        <f>G$24*$K22</f>
        <v>19.444444444444443</v>
      </c>
      <c r="H26" s="4">
        <f t="shared" ref="H26:I28" si="2">H$24*$K22</f>
        <v>33.333333333333336</v>
      </c>
      <c r="I26" s="4">
        <f t="shared" si="2"/>
        <v>22.222222222222221</v>
      </c>
      <c r="K26" s="98">
        <f>CHITEST(G22:I23,G26:I27)</f>
        <v>0.62323444653111371</v>
      </c>
    </row>
    <row r="27" spans="1:12" x14ac:dyDescent="0.2">
      <c r="A27" t="s">
        <v>543</v>
      </c>
      <c r="B27">
        <v>1</v>
      </c>
      <c r="E27">
        <v>1</v>
      </c>
      <c r="G27" s="4">
        <f>G$24*$K23</f>
        <v>22.555555555555557</v>
      </c>
      <c r="H27" s="4">
        <f t="shared" si="2"/>
        <v>38.666666666666671</v>
      </c>
      <c r="I27" s="4">
        <f t="shared" si="2"/>
        <v>25.777777777777779</v>
      </c>
    </row>
    <row r="28" spans="1:12" x14ac:dyDescent="0.2">
      <c r="A28" t="s">
        <v>537</v>
      </c>
      <c r="B28">
        <v>1</v>
      </c>
      <c r="D28">
        <v>1</v>
      </c>
      <c r="E28">
        <v>2</v>
      </c>
      <c r="G28" s="4"/>
      <c r="H28" s="4"/>
      <c r="I28" s="4"/>
    </row>
    <row r="29" spans="1:12" x14ac:dyDescent="0.2">
      <c r="A29" t="s">
        <v>541</v>
      </c>
      <c r="C29">
        <v>2</v>
      </c>
      <c r="E29">
        <v>2</v>
      </c>
    </row>
    <row r="30" spans="1:12" x14ac:dyDescent="0.2">
      <c r="A30" t="s">
        <v>89</v>
      </c>
      <c r="B30">
        <v>3</v>
      </c>
      <c r="C30">
        <v>8</v>
      </c>
      <c r="D30">
        <v>6</v>
      </c>
      <c r="E30">
        <v>17</v>
      </c>
    </row>
    <row r="31" spans="1:12" x14ac:dyDescent="0.2">
      <c r="A31" t="s">
        <v>538</v>
      </c>
      <c r="B31">
        <v>2</v>
      </c>
      <c r="E31">
        <v>2</v>
      </c>
    </row>
    <row r="32" spans="1:12" x14ac:dyDescent="0.2">
      <c r="A32" t="s">
        <v>205</v>
      </c>
      <c r="B32">
        <v>15</v>
      </c>
      <c r="C32">
        <v>21</v>
      </c>
      <c r="D32">
        <v>10</v>
      </c>
      <c r="E32">
        <v>46</v>
      </c>
    </row>
    <row r="33" spans="1:13" x14ac:dyDescent="0.2">
      <c r="A33" t="s">
        <v>145</v>
      </c>
      <c r="B33">
        <v>2</v>
      </c>
      <c r="C33">
        <v>4</v>
      </c>
      <c r="D33">
        <v>4</v>
      </c>
      <c r="E33">
        <v>10</v>
      </c>
    </row>
    <row r="34" spans="1:13" x14ac:dyDescent="0.2">
      <c r="A34" t="s">
        <v>108</v>
      </c>
      <c r="B34">
        <v>5</v>
      </c>
      <c r="C34">
        <v>1</v>
      </c>
      <c r="D34">
        <v>4</v>
      </c>
      <c r="E34">
        <v>10</v>
      </c>
    </row>
    <row r="35" spans="1:13" x14ac:dyDescent="0.2">
      <c r="A35" t="s">
        <v>542</v>
      </c>
      <c r="B35">
        <v>1</v>
      </c>
      <c r="E35">
        <v>1</v>
      </c>
    </row>
    <row r="36" spans="1:13" x14ac:dyDescent="0.2">
      <c r="A36" t="s">
        <v>436</v>
      </c>
      <c r="B36">
        <v>42</v>
      </c>
      <c r="C36">
        <v>72</v>
      </c>
      <c r="D36">
        <v>48</v>
      </c>
      <c r="E36">
        <v>162</v>
      </c>
    </row>
    <row r="38" spans="1:13" x14ac:dyDescent="0.2">
      <c r="A38" t="s">
        <v>478</v>
      </c>
      <c r="B38" t="s">
        <v>435</v>
      </c>
    </row>
    <row r="39" spans="1:13" x14ac:dyDescent="0.2">
      <c r="A39" t="s">
        <v>437</v>
      </c>
      <c r="B39" t="s">
        <v>116</v>
      </c>
      <c r="C39" t="s">
        <v>64</v>
      </c>
      <c r="D39" t="s">
        <v>136</v>
      </c>
      <c r="E39" t="s">
        <v>149</v>
      </c>
      <c r="F39" t="s">
        <v>436</v>
      </c>
      <c r="G39" s="4"/>
      <c r="H39" s="4"/>
      <c r="I39" s="4"/>
      <c r="J39" s="4"/>
    </row>
    <row r="40" spans="1:13" x14ac:dyDescent="0.2">
      <c r="A40" t="s">
        <v>76</v>
      </c>
      <c r="B40">
        <v>11</v>
      </c>
      <c r="C40">
        <v>42</v>
      </c>
      <c r="D40">
        <v>4</v>
      </c>
      <c r="E40">
        <v>3</v>
      </c>
      <c r="F40">
        <v>60</v>
      </c>
      <c r="I40" s="4"/>
      <c r="J40" s="4" t="s">
        <v>116</v>
      </c>
      <c r="K40" s="4" t="s">
        <v>64</v>
      </c>
      <c r="L40" s="4" t="s">
        <v>436</v>
      </c>
      <c r="M40" s="4"/>
    </row>
    <row r="41" spans="1:13" x14ac:dyDescent="0.2">
      <c r="A41" t="s">
        <v>535</v>
      </c>
      <c r="B41">
        <v>1</v>
      </c>
      <c r="C41">
        <v>3</v>
      </c>
      <c r="F41">
        <v>4</v>
      </c>
      <c r="I41" s="4" t="s">
        <v>560</v>
      </c>
      <c r="J41" s="4">
        <v>27</v>
      </c>
      <c r="K41" s="4">
        <f t="shared" ref="K41:M41" si="3">C40+C52+C46+C53+C47</f>
        <v>48</v>
      </c>
      <c r="L41" s="4">
        <f>F40+F52+F46+F53+F47</f>
        <v>75</v>
      </c>
      <c r="M41" s="4">
        <f>L41/$L$43</f>
        <v>0.46012269938650308</v>
      </c>
    </row>
    <row r="42" spans="1:13" x14ac:dyDescent="0.2">
      <c r="A42" t="s">
        <v>540</v>
      </c>
      <c r="C42">
        <v>1</v>
      </c>
      <c r="D42">
        <v>1</v>
      </c>
      <c r="F42">
        <v>2</v>
      </c>
      <c r="I42" s="4" t="s">
        <v>559</v>
      </c>
      <c r="J42" s="4">
        <v>43</v>
      </c>
      <c r="K42" s="4">
        <f t="shared" ref="K42:N42" si="4">K43-K41</f>
        <v>45</v>
      </c>
      <c r="L42" s="4">
        <f>L43-L41</f>
        <v>88</v>
      </c>
      <c r="M42" s="4">
        <f>L42/$L$43</f>
        <v>0.53987730061349692</v>
      </c>
    </row>
    <row r="43" spans="1:13" x14ac:dyDescent="0.2">
      <c r="A43" t="s">
        <v>539</v>
      </c>
      <c r="B43">
        <v>1</v>
      </c>
      <c r="C43">
        <v>1</v>
      </c>
      <c r="F43">
        <v>2</v>
      </c>
      <c r="I43" s="4" t="s">
        <v>436</v>
      </c>
      <c r="J43" s="4">
        <v>70</v>
      </c>
      <c r="K43" s="4">
        <f t="shared" ref="K43:M43" si="5">C54</f>
        <v>93</v>
      </c>
      <c r="L43" s="4">
        <f>F54</f>
        <v>163</v>
      </c>
      <c r="M43" s="4"/>
    </row>
    <row r="44" spans="1:13" x14ac:dyDescent="0.2">
      <c r="A44" t="s">
        <v>536</v>
      </c>
      <c r="B44">
        <v>1</v>
      </c>
      <c r="C44">
        <v>2</v>
      </c>
      <c r="F44">
        <v>3</v>
      </c>
    </row>
    <row r="45" spans="1:13" x14ac:dyDescent="0.2">
      <c r="A45" t="s">
        <v>543</v>
      </c>
      <c r="C45">
        <v>1</v>
      </c>
      <c r="F45">
        <v>1</v>
      </c>
      <c r="J45" s="4">
        <f>J$43*$M41</f>
        <v>32.208588957055213</v>
      </c>
      <c r="K45" s="4">
        <f>K$43*$M41</f>
        <v>42.791411042944787</v>
      </c>
      <c r="L45" s="98">
        <f>CHITEST(J41:K42,J45:K46)</f>
        <v>9.8202180923751992E-2</v>
      </c>
    </row>
    <row r="46" spans="1:13" x14ac:dyDescent="0.2">
      <c r="A46" t="s">
        <v>537</v>
      </c>
      <c r="B46">
        <v>2</v>
      </c>
      <c r="F46">
        <v>2</v>
      </c>
      <c r="J46" s="4">
        <f>J$43*$M42</f>
        <v>37.791411042944787</v>
      </c>
      <c r="K46" s="4">
        <f>K$43*$M42</f>
        <v>50.208588957055213</v>
      </c>
    </row>
    <row r="47" spans="1:13" x14ac:dyDescent="0.2">
      <c r="A47" t="s">
        <v>541</v>
      </c>
      <c r="C47">
        <v>2</v>
      </c>
      <c r="F47">
        <v>2</v>
      </c>
    </row>
    <row r="48" spans="1:13" x14ac:dyDescent="0.2">
      <c r="A48" t="s">
        <v>89</v>
      </c>
      <c r="B48">
        <v>9</v>
      </c>
      <c r="C48">
        <v>7</v>
      </c>
      <c r="D48">
        <v>1</v>
      </c>
      <c r="F48">
        <v>17</v>
      </c>
    </row>
    <row r="49" spans="1:16" x14ac:dyDescent="0.2">
      <c r="A49" t="s">
        <v>538</v>
      </c>
      <c r="B49">
        <v>1</v>
      </c>
      <c r="E49">
        <v>1</v>
      </c>
      <c r="F49">
        <v>2</v>
      </c>
    </row>
    <row r="50" spans="1:16" x14ac:dyDescent="0.2">
      <c r="A50" t="s">
        <v>205</v>
      </c>
      <c r="B50">
        <v>23</v>
      </c>
      <c r="C50">
        <v>24</v>
      </c>
      <c r="F50">
        <v>47</v>
      </c>
    </row>
    <row r="51" spans="1:16" x14ac:dyDescent="0.2">
      <c r="A51" t="s">
        <v>145</v>
      </c>
      <c r="B51">
        <v>3</v>
      </c>
      <c r="C51">
        <v>6</v>
      </c>
      <c r="D51">
        <v>1</v>
      </c>
      <c r="F51">
        <v>10</v>
      </c>
    </row>
    <row r="52" spans="1:16" x14ac:dyDescent="0.2">
      <c r="A52" t="s">
        <v>108</v>
      </c>
      <c r="B52">
        <v>6</v>
      </c>
      <c r="C52">
        <v>3</v>
      </c>
      <c r="D52">
        <v>1</v>
      </c>
      <c r="F52">
        <v>10</v>
      </c>
    </row>
    <row r="53" spans="1:16" x14ac:dyDescent="0.2">
      <c r="A53" t="s">
        <v>542</v>
      </c>
      <c r="C53">
        <v>1</v>
      </c>
      <c r="F53">
        <v>1</v>
      </c>
    </row>
    <row r="54" spans="1:16" x14ac:dyDescent="0.2">
      <c r="A54" t="s">
        <v>436</v>
      </c>
      <c r="B54">
        <v>58</v>
      </c>
      <c r="C54">
        <v>93</v>
      </c>
      <c r="D54">
        <v>8</v>
      </c>
      <c r="E54">
        <v>4</v>
      </c>
      <c r="F54">
        <v>163</v>
      </c>
    </row>
    <row r="56" spans="1:16" x14ac:dyDescent="0.2">
      <c r="A56" t="s">
        <v>498</v>
      </c>
      <c r="B56" t="s">
        <v>435</v>
      </c>
    </row>
    <row r="57" spans="1:16" x14ac:dyDescent="0.2">
      <c r="A57" t="s">
        <v>437</v>
      </c>
      <c r="B57" t="s">
        <v>65</v>
      </c>
      <c r="C57" t="s">
        <v>494</v>
      </c>
      <c r="D57" t="s">
        <v>495</v>
      </c>
      <c r="E57" t="s">
        <v>525</v>
      </c>
      <c r="F57" t="s">
        <v>117</v>
      </c>
      <c r="G57" t="s">
        <v>436</v>
      </c>
    </row>
    <row r="58" spans="1:16" x14ac:dyDescent="0.2">
      <c r="A58" t="s">
        <v>76</v>
      </c>
      <c r="B58">
        <v>25</v>
      </c>
      <c r="C58">
        <v>11</v>
      </c>
      <c r="D58">
        <v>6</v>
      </c>
      <c r="E58">
        <v>13</v>
      </c>
      <c r="F58">
        <v>5</v>
      </c>
      <c r="G58">
        <v>60</v>
      </c>
      <c r="I58" s="4"/>
      <c r="J58" s="4" t="s">
        <v>65</v>
      </c>
      <c r="K58" s="4" t="s">
        <v>494</v>
      </c>
      <c r="L58" s="4" t="s">
        <v>495</v>
      </c>
      <c r="M58" s="4" t="s">
        <v>525</v>
      </c>
      <c r="N58" s="4" t="s">
        <v>117</v>
      </c>
      <c r="O58" s="4" t="s">
        <v>436</v>
      </c>
    </row>
    <row r="59" spans="1:16" x14ac:dyDescent="0.2">
      <c r="A59" t="s">
        <v>535</v>
      </c>
      <c r="B59">
        <v>3</v>
      </c>
      <c r="C59">
        <v>1</v>
      </c>
      <c r="G59">
        <v>4</v>
      </c>
      <c r="I59" s="4" t="s">
        <v>560</v>
      </c>
      <c r="J59" s="4">
        <f>B58+B70+B64+B71+B65</f>
        <v>32</v>
      </c>
      <c r="K59" s="4">
        <f t="shared" ref="K59" si="6">C58+C70+C64+C71+C65</f>
        <v>12</v>
      </c>
      <c r="L59" s="4">
        <f t="shared" ref="L59" si="7">D58+D70+D64+D71+D65</f>
        <v>8</v>
      </c>
      <c r="M59" s="4">
        <f t="shared" ref="M59" si="8">E58+E70+E64+E71+E65</f>
        <v>16</v>
      </c>
      <c r="N59" s="4">
        <f>F58+F70+F64+F71+F65</f>
        <v>7</v>
      </c>
      <c r="O59" s="4">
        <f>G58+G70+G64+G71+G65</f>
        <v>75</v>
      </c>
      <c r="P59">
        <f>O59/$O$61</f>
        <v>0.46012269938650308</v>
      </c>
    </row>
    <row r="60" spans="1:16" x14ac:dyDescent="0.2">
      <c r="A60" t="s">
        <v>540</v>
      </c>
      <c r="B60">
        <v>1</v>
      </c>
      <c r="D60">
        <v>1</v>
      </c>
      <c r="G60">
        <v>2</v>
      </c>
      <c r="I60" s="4" t="s">
        <v>559</v>
      </c>
      <c r="J60" s="4">
        <f>J61-J59</f>
        <v>34</v>
      </c>
      <c r="K60" s="4">
        <f t="shared" ref="K60" si="9">K61-K59</f>
        <v>5</v>
      </c>
      <c r="L60" s="4">
        <f t="shared" ref="L60" si="10">L61-L59</f>
        <v>22</v>
      </c>
      <c r="M60" s="4">
        <f t="shared" ref="M60" si="11">M61-M59</f>
        <v>8</v>
      </c>
      <c r="N60" s="4">
        <f t="shared" ref="N60:O60" si="12">N61-N59</f>
        <v>19</v>
      </c>
      <c r="O60" s="4">
        <f t="shared" si="12"/>
        <v>88</v>
      </c>
      <c r="P60" s="4">
        <f>O60/$O$61</f>
        <v>0.53987730061349692</v>
      </c>
    </row>
    <row r="61" spans="1:16" x14ac:dyDescent="0.2">
      <c r="A61" t="s">
        <v>539</v>
      </c>
      <c r="C61">
        <v>1</v>
      </c>
      <c r="E61">
        <v>1</v>
      </c>
      <c r="G61">
        <v>2</v>
      </c>
      <c r="I61" s="4" t="s">
        <v>436</v>
      </c>
      <c r="J61" s="4">
        <f>B72</f>
        <v>66</v>
      </c>
      <c r="K61" s="4">
        <f t="shared" ref="K61" si="13">C72</f>
        <v>17</v>
      </c>
      <c r="L61" s="4">
        <f t="shared" ref="L61" si="14">D72</f>
        <v>30</v>
      </c>
      <c r="M61" s="4">
        <f t="shared" ref="M61" si="15">E72</f>
        <v>24</v>
      </c>
      <c r="N61" s="4">
        <f>F72</f>
        <v>26</v>
      </c>
      <c r="O61" s="4">
        <f>G72</f>
        <v>163</v>
      </c>
    </row>
    <row r="62" spans="1:16" x14ac:dyDescent="0.2">
      <c r="A62" t="s">
        <v>536</v>
      </c>
      <c r="C62">
        <v>1</v>
      </c>
      <c r="D62">
        <v>2</v>
      </c>
      <c r="G62">
        <v>3</v>
      </c>
    </row>
    <row r="63" spans="1:16" x14ac:dyDescent="0.2">
      <c r="A63" t="s">
        <v>543</v>
      </c>
      <c r="D63">
        <v>1</v>
      </c>
      <c r="G63">
        <v>1</v>
      </c>
      <c r="J63">
        <f>J$61*$P59</f>
        <v>30.368098159509202</v>
      </c>
      <c r="K63" s="4">
        <f t="shared" ref="K63:N63" si="16">K$61*$P59</f>
        <v>7.8220858895705518</v>
      </c>
      <c r="L63" s="4">
        <f t="shared" si="16"/>
        <v>13.803680981595093</v>
      </c>
      <c r="M63" s="4">
        <f t="shared" si="16"/>
        <v>11.042944785276074</v>
      </c>
      <c r="N63" s="4">
        <f t="shared" si="16"/>
        <v>11.963190184049079</v>
      </c>
      <c r="O63" s="98">
        <f>CHITEST(J59:N60,J63:N64)</f>
        <v>2.1603776988983726E-3</v>
      </c>
    </row>
    <row r="64" spans="1:16" x14ac:dyDescent="0.2">
      <c r="A64" t="s">
        <v>537</v>
      </c>
      <c r="D64">
        <v>1</v>
      </c>
      <c r="E64">
        <v>1</v>
      </c>
      <c r="G64">
        <v>2</v>
      </c>
      <c r="J64" s="4">
        <f>J$61*$P60</f>
        <v>35.631901840490798</v>
      </c>
      <c r="K64" s="4">
        <f t="shared" ref="K64:N64" si="17">K$61*$P60</f>
        <v>9.1779141104294482</v>
      </c>
      <c r="L64" s="4">
        <f t="shared" si="17"/>
        <v>16.196319018404907</v>
      </c>
      <c r="M64" s="4">
        <f t="shared" si="17"/>
        <v>12.957055214723926</v>
      </c>
      <c r="N64" s="4">
        <f t="shared" si="17"/>
        <v>14.036809815950921</v>
      </c>
    </row>
    <row r="65" spans="1:15" x14ac:dyDescent="0.2">
      <c r="A65" t="s">
        <v>541</v>
      </c>
      <c r="B65">
        <v>1</v>
      </c>
      <c r="E65">
        <v>1</v>
      </c>
      <c r="G65">
        <v>2</v>
      </c>
    </row>
    <row r="66" spans="1:15" x14ac:dyDescent="0.2">
      <c r="A66" t="s">
        <v>89</v>
      </c>
      <c r="B66">
        <v>8</v>
      </c>
      <c r="D66">
        <v>4</v>
      </c>
      <c r="E66">
        <v>2</v>
      </c>
      <c r="F66">
        <v>3</v>
      </c>
      <c r="G66">
        <v>17</v>
      </c>
    </row>
    <row r="67" spans="1:15" x14ac:dyDescent="0.2">
      <c r="A67" t="s">
        <v>538</v>
      </c>
      <c r="C67">
        <v>1</v>
      </c>
      <c r="D67">
        <v>1</v>
      </c>
      <c r="G67">
        <v>2</v>
      </c>
    </row>
    <row r="68" spans="1:15" x14ac:dyDescent="0.2">
      <c r="A68" t="s">
        <v>205</v>
      </c>
      <c r="B68">
        <v>15</v>
      </c>
      <c r="C68">
        <v>1</v>
      </c>
      <c r="D68">
        <v>12</v>
      </c>
      <c r="E68">
        <v>5</v>
      </c>
      <c r="F68">
        <v>14</v>
      </c>
      <c r="G68">
        <v>47</v>
      </c>
    </row>
    <row r="69" spans="1:15" x14ac:dyDescent="0.2">
      <c r="A69" t="s">
        <v>145</v>
      </c>
      <c r="B69">
        <v>7</v>
      </c>
      <c r="D69">
        <v>1</v>
      </c>
      <c r="F69">
        <v>2</v>
      </c>
      <c r="G69">
        <v>10</v>
      </c>
    </row>
    <row r="70" spans="1:15" x14ac:dyDescent="0.2">
      <c r="A70" t="s">
        <v>108</v>
      </c>
      <c r="B70">
        <v>6</v>
      </c>
      <c r="C70">
        <v>1</v>
      </c>
      <c r="D70">
        <v>1</v>
      </c>
      <c r="E70">
        <v>1</v>
      </c>
      <c r="F70">
        <v>1</v>
      </c>
      <c r="G70">
        <v>10</v>
      </c>
    </row>
    <row r="71" spans="1:15" x14ac:dyDescent="0.2">
      <c r="A71" t="s">
        <v>542</v>
      </c>
      <c r="F71">
        <v>1</v>
      </c>
      <c r="G71">
        <v>1</v>
      </c>
    </row>
    <row r="72" spans="1:15" x14ac:dyDescent="0.2">
      <c r="A72" t="s">
        <v>436</v>
      </c>
      <c r="B72">
        <v>66</v>
      </c>
      <c r="C72">
        <v>17</v>
      </c>
      <c r="D72">
        <v>30</v>
      </c>
      <c r="E72">
        <v>24</v>
      </c>
      <c r="F72">
        <v>26</v>
      </c>
      <c r="G72">
        <v>163</v>
      </c>
    </row>
    <row r="74" spans="1:15" x14ac:dyDescent="0.2">
      <c r="A74" t="s">
        <v>477</v>
      </c>
      <c r="B74" t="s">
        <v>435</v>
      </c>
    </row>
    <row r="75" spans="1:15" x14ac:dyDescent="0.2">
      <c r="A75" t="s">
        <v>437</v>
      </c>
      <c r="B75" t="s">
        <v>66</v>
      </c>
      <c r="C75" t="s">
        <v>118</v>
      </c>
      <c r="D75" t="s">
        <v>87</v>
      </c>
      <c r="E75" t="s">
        <v>104</v>
      </c>
      <c r="F75" t="s">
        <v>436</v>
      </c>
    </row>
    <row r="76" spans="1:15" x14ac:dyDescent="0.2">
      <c r="A76" t="s">
        <v>76</v>
      </c>
      <c r="B76">
        <v>26</v>
      </c>
      <c r="C76">
        <v>9</v>
      </c>
      <c r="D76">
        <v>13</v>
      </c>
      <c r="E76">
        <v>12</v>
      </c>
      <c r="F76">
        <v>60</v>
      </c>
      <c r="I76" s="4"/>
      <c r="J76" s="4" t="s">
        <v>66</v>
      </c>
      <c r="K76" s="4" t="s">
        <v>118</v>
      </c>
      <c r="L76" s="4" t="s">
        <v>87</v>
      </c>
      <c r="M76" s="4" t="s">
        <v>104</v>
      </c>
      <c r="N76" s="4" t="s">
        <v>436</v>
      </c>
      <c r="O76" s="4"/>
    </row>
    <row r="77" spans="1:15" x14ac:dyDescent="0.2">
      <c r="A77" t="s">
        <v>535</v>
      </c>
      <c r="C77">
        <v>1</v>
      </c>
      <c r="D77">
        <v>2</v>
      </c>
      <c r="E77">
        <v>1</v>
      </c>
      <c r="F77">
        <v>4</v>
      </c>
      <c r="I77" s="4" t="s">
        <v>560</v>
      </c>
      <c r="J77" s="4">
        <f>B76+B88+B82+B89+B83</f>
        <v>32</v>
      </c>
      <c r="K77" s="4">
        <f t="shared" ref="K77" si="18">C76+C88+C82+C89+C83</f>
        <v>11</v>
      </c>
      <c r="L77" s="4">
        <f t="shared" ref="L77" si="19">D76+D88+D82+D89+D83</f>
        <v>16</v>
      </c>
      <c r="M77" s="4">
        <f t="shared" ref="M77" si="20">E76+E88+E82+E89+E83</f>
        <v>16</v>
      </c>
      <c r="N77" s="4">
        <f>F76+F88+F82+F89+F83</f>
        <v>75</v>
      </c>
      <c r="O77" s="4">
        <f>N77/$N$79</f>
        <v>0.46012269938650308</v>
      </c>
    </row>
    <row r="78" spans="1:15" x14ac:dyDescent="0.2">
      <c r="A78" t="s">
        <v>540</v>
      </c>
      <c r="D78">
        <v>1</v>
      </c>
      <c r="E78">
        <v>1</v>
      </c>
      <c r="F78">
        <v>2</v>
      </c>
      <c r="I78" s="4" t="s">
        <v>559</v>
      </c>
      <c r="J78" s="4">
        <f>J79-J77</f>
        <v>13</v>
      </c>
      <c r="K78" s="4">
        <f t="shared" ref="K78" si="21">K79-K77</f>
        <v>18</v>
      </c>
      <c r="L78" s="4">
        <f t="shared" ref="L78" si="22">L79-L77</f>
        <v>27</v>
      </c>
      <c r="M78" s="4">
        <f t="shared" ref="M78" si="23">M79-M77</f>
        <v>30</v>
      </c>
      <c r="N78" s="4">
        <f t="shared" ref="N78" si="24">N79-N77</f>
        <v>88</v>
      </c>
      <c r="O78" s="4">
        <f>N78/$N$79</f>
        <v>0.53987730061349692</v>
      </c>
    </row>
    <row r="79" spans="1:15" x14ac:dyDescent="0.2">
      <c r="A79" t="s">
        <v>539</v>
      </c>
      <c r="D79">
        <v>2</v>
      </c>
      <c r="F79">
        <v>2</v>
      </c>
      <c r="I79" s="4" t="s">
        <v>436</v>
      </c>
      <c r="J79" s="4">
        <f>B90</f>
        <v>45</v>
      </c>
      <c r="K79" s="4">
        <f t="shared" ref="K79" si="25">C90</f>
        <v>29</v>
      </c>
      <c r="L79" s="4">
        <f t="shared" ref="L79" si="26">D90</f>
        <v>43</v>
      </c>
      <c r="M79" s="4">
        <f t="shared" ref="M79" si="27">E90</f>
        <v>46</v>
      </c>
      <c r="N79" s="4">
        <f>F90</f>
        <v>163</v>
      </c>
      <c r="O79" s="4"/>
    </row>
    <row r="80" spans="1:15" x14ac:dyDescent="0.2">
      <c r="A80" t="s">
        <v>536</v>
      </c>
      <c r="B80">
        <v>2</v>
      </c>
      <c r="C80">
        <v>1</v>
      </c>
      <c r="F80">
        <v>3</v>
      </c>
    </row>
    <row r="81" spans="1:15" x14ac:dyDescent="0.2">
      <c r="A81" t="s">
        <v>543</v>
      </c>
      <c r="D81">
        <v>1</v>
      </c>
      <c r="F81">
        <v>1</v>
      </c>
      <c r="J81" s="4">
        <f>J$79*$O77</f>
        <v>20.70552147239264</v>
      </c>
      <c r="K81" s="4">
        <f t="shared" ref="K81:N81" si="28">K$79*$O77</f>
        <v>13.343558282208589</v>
      </c>
      <c r="L81" s="4">
        <f t="shared" si="28"/>
        <v>19.785276073619631</v>
      </c>
      <c r="M81" s="4">
        <f t="shared" si="28"/>
        <v>21.165644171779142</v>
      </c>
      <c r="N81" s="98">
        <f>CHITEST(J77:M78,J81:M82)</f>
        <v>1.2167622604323939E-3</v>
      </c>
    </row>
    <row r="82" spans="1:15" x14ac:dyDescent="0.2">
      <c r="A82" t="s">
        <v>537</v>
      </c>
      <c r="B82">
        <v>2</v>
      </c>
      <c r="F82">
        <v>2</v>
      </c>
      <c r="J82" s="4">
        <f>J$79*$O78</f>
        <v>24.29447852760736</v>
      </c>
      <c r="K82" s="4">
        <f t="shared" ref="K82:N82" si="29">K$79*$O78</f>
        <v>15.656441717791411</v>
      </c>
      <c r="L82" s="4">
        <f t="shared" si="29"/>
        <v>23.214723926380369</v>
      </c>
      <c r="M82" s="4">
        <f t="shared" si="29"/>
        <v>24.834355828220858</v>
      </c>
      <c r="N82" s="4"/>
    </row>
    <row r="83" spans="1:15" x14ac:dyDescent="0.2">
      <c r="A83" t="s">
        <v>541</v>
      </c>
      <c r="E83">
        <v>2</v>
      </c>
      <c r="F83">
        <v>2</v>
      </c>
    </row>
    <row r="84" spans="1:15" x14ac:dyDescent="0.2">
      <c r="A84" t="s">
        <v>89</v>
      </c>
      <c r="B84">
        <v>2</v>
      </c>
      <c r="C84">
        <v>2</v>
      </c>
      <c r="D84">
        <v>6</v>
      </c>
      <c r="E84">
        <v>7</v>
      </c>
      <c r="F84">
        <v>17</v>
      </c>
    </row>
    <row r="85" spans="1:15" x14ac:dyDescent="0.2">
      <c r="A85" t="s">
        <v>538</v>
      </c>
      <c r="D85">
        <v>1</v>
      </c>
      <c r="E85">
        <v>1</v>
      </c>
      <c r="F85">
        <v>2</v>
      </c>
    </row>
    <row r="86" spans="1:15" x14ac:dyDescent="0.2">
      <c r="A86" t="s">
        <v>205</v>
      </c>
      <c r="B86">
        <v>8</v>
      </c>
      <c r="C86">
        <v>12</v>
      </c>
      <c r="D86">
        <v>12</v>
      </c>
      <c r="E86">
        <v>15</v>
      </c>
      <c r="F86">
        <v>47</v>
      </c>
    </row>
    <row r="87" spans="1:15" x14ac:dyDescent="0.2">
      <c r="A87" t="s">
        <v>145</v>
      </c>
      <c r="B87">
        <v>1</v>
      </c>
      <c r="C87">
        <v>2</v>
      </c>
      <c r="D87">
        <v>2</v>
      </c>
      <c r="E87">
        <v>5</v>
      </c>
      <c r="F87">
        <v>10</v>
      </c>
    </row>
    <row r="88" spans="1:15" x14ac:dyDescent="0.2">
      <c r="A88" t="s">
        <v>108</v>
      </c>
      <c r="B88">
        <v>4</v>
      </c>
      <c r="C88">
        <v>2</v>
      </c>
      <c r="D88">
        <v>3</v>
      </c>
      <c r="E88">
        <v>1</v>
      </c>
      <c r="F88">
        <v>10</v>
      </c>
    </row>
    <row r="89" spans="1:15" x14ac:dyDescent="0.2">
      <c r="A89" t="s">
        <v>542</v>
      </c>
      <c r="E89">
        <v>1</v>
      </c>
      <c r="F89">
        <v>1</v>
      </c>
    </row>
    <row r="90" spans="1:15" x14ac:dyDescent="0.2">
      <c r="A90" t="s">
        <v>436</v>
      </c>
      <c r="B90">
        <v>45</v>
      </c>
      <c r="C90">
        <v>29</v>
      </c>
      <c r="D90">
        <v>43</v>
      </c>
      <c r="E90">
        <v>46</v>
      </c>
      <c r="F90">
        <v>163</v>
      </c>
    </row>
    <row r="92" spans="1:15" x14ac:dyDescent="0.2">
      <c r="A92" t="s">
        <v>522</v>
      </c>
      <c r="B92" t="s">
        <v>435</v>
      </c>
    </row>
    <row r="93" spans="1:15" x14ac:dyDescent="0.2">
      <c r="A93" t="s">
        <v>437</v>
      </c>
      <c r="B93" t="s">
        <v>530</v>
      </c>
      <c r="C93" t="s">
        <v>529</v>
      </c>
      <c r="D93" t="s">
        <v>528</v>
      </c>
      <c r="E93" t="s">
        <v>527</v>
      </c>
      <c r="F93" t="s">
        <v>436</v>
      </c>
    </row>
    <row r="94" spans="1:15" x14ac:dyDescent="0.2">
      <c r="A94" t="s">
        <v>76</v>
      </c>
      <c r="B94">
        <v>9</v>
      </c>
      <c r="C94">
        <v>25</v>
      </c>
      <c r="D94">
        <v>15</v>
      </c>
      <c r="E94">
        <v>7</v>
      </c>
      <c r="F94">
        <v>56</v>
      </c>
      <c r="I94" s="4"/>
      <c r="J94" s="4" t="s">
        <v>530</v>
      </c>
      <c r="K94" s="4" t="s">
        <v>529</v>
      </c>
      <c r="L94" s="4" t="s">
        <v>528</v>
      </c>
      <c r="M94" s="4" t="s">
        <v>527</v>
      </c>
      <c r="N94" s="4" t="s">
        <v>436</v>
      </c>
      <c r="O94" s="4"/>
    </row>
    <row r="95" spans="1:15" x14ac:dyDescent="0.2">
      <c r="A95" t="s">
        <v>535</v>
      </c>
      <c r="C95">
        <v>2</v>
      </c>
      <c r="D95">
        <v>1</v>
      </c>
      <c r="E95">
        <v>1</v>
      </c>
      <c r="F95">
        <v>4</v>
      </c>
      <c r="I95" s="4" t="s">
        <v>560</v>
      </c>
      <c r="J95" s="4">
        <f>B94+B106+B100+B107+B101</f>
        <v>10</v>
      </c>
      <c r="K95" s="4">
        <f t="shared" ref="K95" si="30">C94+C106+C100+C107+C101</f>
        <v>30</v>
      </c>
      <c r="L95" s="4">
        <f t="shared" ref="L95" si="31">D94+D106+D100+D107+D101</f>
        <v>22</v>
      </c>
      <c r="M95" s="4">
        <f t="shared" ref="M95" si="32">E94+E106+E100+E107+E101</f>
        <v>9</v>
      </c>
      <c r="N95" s="4">
        <f>F94+F106+F100+F107+F101</f>
        <v>71</v>
      </c>
      <c r="O95" s="4">
        <f>N95/$N$97</f>
        <v>0.46103896103896103</v>
      </c>
    </row>
    <row r="96" spans="1:15" x14ac:dyDescent="0.2">
      <c r="A96" t="s">
        <v>540</v>
      </c>
      <c r="C96">
        <v>1</v>
      </c>
      <c r="F96">
        <v>1</v>
      </c>
      <c r="I96" s="4" t="s">
        <v>559</v>
      </c>
      <c r="J96" s="4">
        <f>J97-J95</f>
        <v>13</v>
      </c>
      <c r="K96" s="4">
        <f t="shared" ref="K96" si="33">K97-K95</f>
        <v>33</v>
      </c>
      <c r="L96" s="4">
        <f t="shared" ref="L96" si="34">L97-L95</f>
        <v>30</v>
      </c>
      <c r="M96" s="4">
        <f t="shared" ref="M96" si="35">M97-M95</f>
        <v>7</v>
      </c>
      <c r="N96" s="4">
        <f t="shared" ref="N96" si="36">N97-N95</f>
        <v>83</v>
      </c>
      <c r="O96" s="4">
        <f>N96/$N$97</f>
        <v>0.53896103896103897</v>
      </c>
    </row>
    <row r="97" spans="1:15" x14ac:dyDescent="0.2">
      <c r="A97" t="s">
        <v>539</v>
      </c>
      <c r="C97">
        <v>1</v>
      </c>
      <c r="D97">
        <v>1</v>
      </c>
      <c r="F97">
        <v>2</v>
      </c>
      <c r="I97" s="4" t="s">
        <v>436</v>
      </c>
      <c r="J97" s="4">
        <f>B108</f>
        <v>23</v>
      </c>
      <c r="K97" s="4">
        <f t="shared" ref="K97" si="37">C108</f>
        <v>63</v>
      </c>
      <c r="L97" s="4">
        <f t="shared" ref="L97" si="38">D108</f>
        <v>52</v>
      </c>
      <c r="M97" s="4">
        <f t="shared" ref="M97" si="39">E108</f>
        <v>16</v>
      </c>
      <c r="N97" s="4">
        <f>F108</f>
        <v>154</v>
      </c>
      <c r="O97" s="4"/>
    </row>
    <row r="98" spans="1:15" x14ac:dyDescent="0.2">
      <c r="A98" t="s">
        <v>536</v>
      </c>
      <c r="B98">
        <v>1</v>
      </c>
      <c r="C98">
        <v>1</v>
      </c>
      <c r="E98">
        <v>1</v>
      </c>
      <c r="F98">
        <v>3</v>
      </c>
    </row>
    <row r="99" spans="1:15" x14ac:dyDescent="0.2">
      <c r="A99" t="s">
        <v>543</v>
      </c>
      <c r="E99">
        <v>1</v>
      </c>
      <c r="F99">
        <v>1</v>
      </c>
      <c r="J99">
        <f>J$97*$O95</f>
        <v>10.603896103896103</v>
      </c>
      <c r="K99" s="4">
        <f t="shared" ref="K99:N100" si="40">K$97*$O95</f>
        <v>29.045454545454543</v>
      </c>
      <c r="L99" s="4">
        <f t="shared" si="40"/>
        <v>23.974025974025974</v>
      </c>
      <c r="M99" s="4">
        <f t="shared" si="40"/>
        <v>7.3766233766233764</v>
      </c>
      <c r="N99" s="98">
        <f>CHITEST(J95:M96,J99:M100)</f>
        <v>0.78034302415213985</v>
      </c>
    </row>
    <row r="100" spans="1:15" x14ac:dyDescent="0.2">
      <c r="A100" t="s">
        <v>537</v>
      </c>
      <c r="C100">
        <v>1</v>
      </c>
      <c r="D100">
        <v>1</v>
      </c>
      <c r="F100">
        <v>2</v>
      </c>
      <c r="J100" s="4">
        <f>J$97*$O96</f>
        <v>12.396103896103897</v>
      </c>
      <c r="K100" s="4">
        <f t="shared" si="40"/>
        <v>33.954545454545453</v>
      </c>
      <c r="L100" s="4">
        <f t="shared" si="40"/>
        <v>28.025974025974026</v>
      </c>
      <c r="M100" s="4">
        <f t="shared" si="40"/>
        <v>8.6233766233766236</v>
      </c>
    </row>
    <row r="101" spans="1:15" x14ac:dyDescent="0.2">
      <c r="A101" t="s">
        <v>541</v>
      </c>
      <c r="C101">
        <v>1</v>
      </c>
      <c r="E101">
        <v>1</v>
      </c>
      <c r="F101">
        <v>2</v>
      </c>
    </row>
    <row r="102" spans="1:15" x14ac:dyDescent="0.2">
      <c r="A102" t="s">
        <v>89</v>
      </c>
      <c r="B102">
        <v>4</v>
      </c>
      <c r="C102">
        <v>8</v>
      </c>
      <c r="D102">
        <v>2</v>
      </c>
      <c r="E102">
        <v>2</v>
      </c>
      <c r="F102">
        <v>16</v>
      </c>
    </row>
    <row r="103" spans="1:15" x14ac:dyDescent="0.2">
      <c r="A103" t="s">
        <v>538</v>
      </c>
      <c r="D103">
        <v>2</v>
      </c>
      <c r="F103">
        <v>2</v>
      </c>
    </row>
    <row r="104" spans="1:15" x14ac:dyDescent="0.2">
      <c r="A104" t="s">
        <v>205</v>
      </c>
      <c r="B104">
        <v>4</v>
      </c>
      <c r="C104">
        <v>17</v>
      </c>
      <c r="D104">
        <v>21</v>
      </c>
      <c r="E104">
        <v>2</v>
      </c>
      <c r="F104">
        <v>44</v>
      </c>
    </row>
    <row r="105" spans="1:15" x14ac:dyDescent="0.2">
      <c r="A105" t="s">
        <v>145</v>
      </c>
      <c r="B105">
        <v>4</v>
      </c>
      <c r="C105">
        <v>3</v>
      </c>
      <c r="D105">
        <v>3</v>
      </c>
      <c r="F105">
        <v>10</v>
      </c>
    </row>
    <row r="106" spans="1:15" x14ac:dyDescent="0.2">
      <c r="A106" t="s">
        <v>108</v>
      </c>
      <c r="B106">
        <v>1</v>
      </c>
      <c r="C106">
        <v>3</v>
      </c>
      <c r="D106">
        <v>5</v>
      </c>
      <c r="E106">
        <v>1</v>
      </c>
      <c r="F106">
        <v>10</v>
      </c>
    </row>
    <row r="107" spans="1:15" x14ac:dyDescent="0.2">
      <c r="A107" t="s">
        <v>542</v>
      </c>
      <c r="D107">
        <v>1</v>
      </c>
      <c r="F107">
        <v>1</v>
      </c>
    </row>
    <row r="108" spans="1:15" x14ac:dyDescent="0.2">
      <c r="A108" t="s">
        <v>436</v>
      </c>
      <c r="B108">
        <v>23</v>
      </c>
      <c r="C108">
        <v>63</v>
      </c>
      <c r="D108">
        <v>52</v>
      </c>
      <c r="E108">
        <v>16</v>
      </c>
      <c r="F108">
        <v>154</v>
      </c>
    </row>
    <row r="110" spans="1:15" x14ac:dyDescent="0.2">
      <c r="A110" t="s">
        <v>523</v>
      </c>
      <c r="B110" t="s">
        <v>435</v>
      </c>
    </row>
    <row r="111" spans="1:15" x14ac:dyDescent="0.2">
      <c r="A111" t="s">
        <v>437</v>
      </c>
      <c r="B111" t="s">
        <v>97</v>
      </c>
      <c r="C111" t="s">
        <v>531</v>
      </c>
      <c r="D111" t="s">
        <v>532</v>
      </c>
      <c r="E111" t="s">
        <v>436</v>
      </c>
    </row>
    <row r="112" spans="1:15" x14ac:dyDescent="0.2">
      <c r="A112" t="s">
        <v>76</v>
      </c>
      <c r="B112">
        <v>20</v>
      </c>
      <c r="C112">
        <v>29</v>
      </c>
      <c r="D112">
        <v>11</v>
      </c>
      <c r="E112">
        <v>60</v>
      </c>
      <c r="I112" s="4"/>
      <c r="J112" s="4" t="s">
        <v>97</v>
      </c>
      <c r="K112" s="4" t="s">
        <v>531</v>
      </c>
      <c r="L112" s="4" t="s">
        <v>532</v>
      </c>
      <c r="M112" s="4" t="s">
        <v>436</v>
      </c>
      <c r="N112" s="4"/>
      <c r="O112" s="4"/>
    </row>
    <row r="113" spans="1:15" x14ac:dyDescent="0.2">
      <c r="A113" t="s">
        <v>535</v>
      </c>
      <c r="B113">
        <v>1</v>
      </c>
      <c r="C113">
        <v>2</v>
      </c>
      <c r="D113">
        <v>1</v>
      </c>
      <c r="E113">
        <v>4</v>
      </c>
      <c r="I113" s="4" t="s">
        <v>560</v>
      </c>
      <c r="J113" s="4">
        <f>B112+B124+B118+B125+B119</f>
        <v>26</v>
      </c>
      <c r="K113" s="4">
        <f t="shared" ref="K113" si="41">C112+C124+C118+C125+C119</f>
        <v>35</v>
      </c>
      <c r="L113" s="4">
        <f t="shared" ref="L113" si="42">D112+D124+D118+D125+D119</f>
        <v>14</v>
      </c>
      <c r="M113" s="4">
        <f t="shared" ref="M113" si="43">E112+E124+E118+E125+E119</f>
        <v>75</v>
      </c>
      <c r="N113" s="4">
        <f>M113/$M$115</f>
        <v>0.46012269938650308</v>
      </c>
      <c r="O113" s="4"/>
    </row>
    <row r="114" spans="1:15" x14ac:dyDescent="0.2">
      <c r="A114" t="s">
        <v>540</v>
      </c>
      <c r="B114">
        <v>1</v>
      </c>
      <c r="C114">
        <v>1</v>
      </c>
      <c r="E114">
        <v>2</v>
      </c>
      <c r="I114" s="4" t="s">
        <v>559</v>
      </c>
      <c r="J114" s="4">
        <f>J115-J113</f>
        <v>32</v>
      </c>
      <c r="K114" s="4">
        <f t="shared" ref="K114" si="44">K115-K113</f>
        <v>42</v>
      </c>
      <c r="L114" s="4">
        <f t="shared" ref="L114" si="45">L115-L113</f>
        <v>14</v>
      </c>
      <c r="M114" s="4">
        <f t="shared" ref="M114" si="46">M115-M113</f>
        <v>88</v>
      </c>
      <c r="N114" s="4">
        <f>M114/$M$115</f>
        <v>0.53987730061349692</v>
      </c>
      <c r="O114" s="4"/>
    </row>
    <row r="115" spans="1:15" x14ac:dyDescent="0.2">
      <c r="A115" t="s">
        <v>539</v>
      </c>
      <c r="B115">
        <v>1</v>
      </c>
      <c r="C115">
        <v>1</v>
      </c>
      <c r="E115">
        <v>2</v>
      </c>
      <c r="I115" s="4" t="s">
        <v>436</v>
      </c>
      <c r="J115" s="4">
        <f>B126</f>
        <v>58</v>
      </c>
      <c r="K115" s="4">
        <f t="shared" ref="K115" si="47">C126</f>
        <v>77</v>
      </c>
      <c r="L115" s="4">
        <f t="shared" ref="L115" si="48">D126</f>
        <v>28</v>
      </c>
      <c r="M115" s="4">
        <f t="shared" ref="M115" si="49">E126</f>
        <v>163</v>
      </c>
      <c r="N115" s="4"/>
      <c r="O115" s="4"/>
    </row>
    <row r="116" spans="1:15" x14ac:dyDescent="0.2">
      <c r="A116" t="s">
        <v>536</v>
      </c>
      <c r="C116">
        <v>3</v>
      </c>
      <c r="E116">
        <v>3</v>
      </c>
    </row>
    <row r="117" spans="1:15" x14ac:dyDescent="0.2">
      <c r="A117" t="s">
        <v>543</v>
      </c>
      <c r="D117">
        <v>1</v>
      </c>
      <c r="E117">
        <v>1</v>
      </c>
      <c r="J117" s="4">
        <f>J$115*$N113</f>
        <v>26.687116564417177</v>
      </c>
      <c r="K117" s="4">
        <f t="shared" ref="K117:L118" si="50">K$115*$N113</f>
        <v>35.429447852760738</v>
      </c>
      <c r="L117" s="4">
        <f t="shared" si="50"/>
        <v>12.883435582822086</v>
      </c>
      <c r="M117" s="98">
        <f>CHITEST(J113:L114,J117:L118)</f>
        <v>0.89509386978514716</v>
      </c>
    </row>
    <row r="118" spans="1:15" x14ac:dyDescent="0.2">
      <c r="A118" t="s">
        <v>537</v>
      </c>
      <c r="B118">
        <v>1</v>
      </c>
      <c r="C118">
        <v>1</v>
      </c>
      <c r="E118">
        <v>2</v>
      </c>
      <c r="J118" s="4">
        <f>J$115*$N114</f>
        <v>31.312883435582823</v>
      </c>
      <c r="K118" s="4">
        <f t="shared" si="50"/>
        <v>41.570552147239262</v>
      </c>
      <c r="L118" s="4">
        <f t="shared" si="50"/>
        <v>15.116564417177914</v>
      </c>
    </row>
    <row r="119" spans="1:15" x14ac:dyDescent="0.2">
      <c r="A119" t="s">
        <v>541</v>
      </c>
      <c r="C119">
        <v>2</v>
      </c>
      <c r="E119">
        <v>2</v>
      </c>
    </row>
    <row r="120" spans="1:15" x14ac:dyDescent="0.2">
      <c r="A120" t="s">
        <v>89</v>
      </c>
      <c r="B120">
        <v>5</v>
      </c>
      <c r="C120">
        <v>9</v>
      </c>
      <c r="D120">
        <v>3</v>
      </c>
      <c r="E120">
        <v>17</v>
      </c>
    </row>
    <row r="121" spans="1:15" x14ac:dyDescent="0.2">
      <c r="A121" t="s">
        <v>538</v>
      </c>
      <c r="B121">
        <v>2</v>
      </c>
      <c r="E121">
        <v>2</v>
      </c>
    </row>
    <row r="122" spans="1:15" x14ac:dyDescent="0.2">
      <c r="A122" t="s">
        <v>205</v>
      </c>
      <c r="B122">
        <v>21</v>
      </c>
      <c r="C122">
        <v>19</v>
      </c>
      <c r="D122">
        <v>7</v>
      </c>
      <c r="E122">
        <v>47</v>
      </c>
    </row>
    <row r="123" spans="1:15" x14ac:dyDescent="0.2">
      <c r="A123" t="s">
        <v>145</v>
      </c>
      <c r="B123">
        <v>1</v>
      </c>
      <c r="C123">
        <v>7</v>
      </c>
      <c r="D123">
        <v>2</v>
      </c>
      <c r="E123">
        <v>10</v>
      </c>
    </row>
    <row r="124" spans="1:15" x14ac:dyDescent="0.2">
      <c r="A124" t="s">
        <v>108</v>
      </c>
      <c r="B124">
        <v>4</v>
      </c>
      <c r="C124">
        <v>3</v>
      </c>
      <c r="D124">
        <v>3</v>
      </c>
      <c r="E124">
        <v>10</v>
      </c>
    </row>
    <row r="125" spans="1:15" x14ac:dyDescent="0.2">
      <c r="A125" t="s">
        <v>542</v>
      </c>
      <c r="B125">
        <v>1</v>
      </c>
      <c r="E125">
        <v>1</v>
      </c>
    </row>
    <row r="126" spans="1:15" x14ac:dyDescent="0.2">
      <c r="A126" t="s">
        <v>436</v>
      </c>
      <c r="B126">
        <v>58</v>
      </c>
      <c r="C126">
        <v>77</v>
      </c>
      <c r="D126">
        <v>28</v>
      </c>
      <c r="E126">
        <v>163</v>
      </c>
    </row>
    <row r="128" spans="1:15" x14ac:dyDescent="0.2">
      <c r="A128" t="s">
        <v>479</v>
      </c>
      <c r="B128" t="s">
        <v>435</v>
      </c>
    </row>
    <row r="129" spans="1:15" x14ac:dyDescent="0.2">
      <c r="A129" t="s">
        <v>437</v>
      </c>
      <c r="B129" t="s">
        <v>98</v>
      </c>
      <c r="C129" t="s">
        <v>113</v>
      </c>
      <c r="D129" t="s">
        <v>70</v>
      </c>
      <c r="E129" t="s">
        <v>436</v>
      </c>
    </row>
    <row r="130" spans="1:15" x14ac:dyDescent="0.2">
      <c r="A130" t="s">
        <v>76</v>
      </c>
      <c r="B130">
        <v>11</v>
      </c>
      <c r="C130">
        <v>13</v>
      </c>
      <c r="D130">
        <v>36</v>
      </c>
      <c r="E130">
        <v>60</v>
      </c>
      <c r="I130" s="4"/>
      <c r="J130" s="4" t="s">
        <v>98</v>
      </c>
      <c r="K130" s="4" t="s">
        <v>113</v>
      </c>
      <c r="L130" s="4" t="s">
        <v>70</v>
      </c>
      <c r="M130" s="4" t="s">
        <v>436</v>
      </c>
      <c r="N130" s="4"/>
      <c r="O130" s="4"/>
    </row>
    <row r="131" spans="1:15" x14ac:dyDescent="0.2">
      <c r="A131" t="s">
        <v>535</v>
      </c>
      <c r="B131">
        <v>1</v>
      </c>
      <c r="C131">
        <v>1</v>
      </c>
      <c r="D131">
        <v>2</v>
      </c>
      <c r="E131">
        <v>4</v>
      </c>
      <c r="I131" s="4" t="s">
        <v>560</v>
      </c>
      <c r="J131" s="4">
        <f>B130+B142+B136+B143+B137</f>
        <v>15</v>
      </c>
      <c r="K131" s="4">
        <f t="shared" ref="K131" si="51">C130+C142+C136+C143+C137</f>
        <v>15</v>
      </c>
      <c r="L131" s="4">
        <f t="shared" ref="L131" si="52">D130+D142+D136+D143+D137</f>
        <v>45</v>
      </c>
      <c r="M131" s="4">
        <f t="shared" ref="M131" si="53">E130+E142+E136+E143+E137</f>
        <v>75</v>
      </c>
      <c r="N131" s="4">
        <f>M131/$M$133</f>
        <v>0.46012269938650308</v>
      </c>
      <c r="O131" s="4"/>
    </row>
    <row r="132" spans="1:15" x14ac:dyDescent="0.2">
      <c r="A132" t="s">
        <v>540</v>
      </c>
      <c r="D132">
        <v>2</v>
      </c>
      <c r="E132">
        <v>2</v>
      </c>
      <c r="I132" s="4" t="s">
        <v>559</v>
      </c>
      <c r="J132" s="4">
        <f>J133-J131</f>
        <v>22</v>
      </c>
      <c r="K132" s="4">
        <f t="shared" ref="K132" si="54">K133-K131</f>
        <v>19</v>
      </c>
      <c r="L132" s="4">
        <f t="shared" ref="L132" si="55">L133-L131</f>
        <v>47</v>
      </c>
      <c r="M132" s="4">
        <f t="shared" ref="M132" si="56">M133-M131</f>
        <v>88</v>
      </c>
      <c r="N132" s="4">
        <f>M132/$M$133</f>
        <v>0.53987730061349692</v>
      </c>
      <c r="O132" s="4"/>
    </row>
    <row r="133" spans="1:15" x14ac:dyDescent="0.2">
      <c r="A133" t="s">
        <v>539</v>
      </c>
      <c r="C133">
        <v>2</v>
      </c>
      <c r="E133">
        <v>2</v>
      </c>
      <c r="I133" s="4" t="s">
        <v>436</v>
      </c>
      <c r="J133" s="4">
        <f>B144</f>
        <v>37</v>
      </c>
      <c r="K133" s="4">
        <f t="shared" ref="K133" si="57">C144</f>
        <v>34</v>
      </c>
      <c r="L133" s="4">
        <f t="shared" ref="L133" si="58">D144</f>
        <v>92</v>
      </c>
      <c r="M133" s="4">
        <f t="shared" ref="M133" si="59">E144</f>
        <v>163</v>
      </c>
      <c r="N133" s="4"/>
      <c r="O133" s="4"/>
    </row>
    <row r="134" spans="1:15" x14ac:dyDescent="0.2">
      <c r="A134" t="s">
        <v>536</v>
      </c>
      <c r="B134">
        <v>1</v>
      </c>
      <c r="C134">
        <v>1</v>
      </c>
      <c r="D134">
        <v>1</v>
      </c>
      <c r="E134">
        <v>3</v>
      </c>
    </row>
    <row r="135" spans="1:15" x14ac:dyDescent="0.2">
      <c r="A135" t="s">
        <v>543</v>
      </c>
      <c r="C135">
        <v>1</v>
      </c>
      <c r="E135">
        <v>1</v>
      </c>
      <c r="J135" s="4">
        <f>J$133*$N131</f>
        <v>17.024539877300615</v>
      </c>
      <c r="K135" s="4">
        <f t="shared" ref="K135:M135" si="60">K$133*$N131</f>
        <v>15.644171779141104</v>
      </c>
      <c r="L135" s="4">
        <f t="shared" si="60"/>
        <v>42.331288343558285</v>
      </c>
      <c r="M135" s="98">
        <f>CHITEST(J131:L132,J135:L136)</f>
        <v>0.66807410982900783</v>
      </c>
    </row>
    <row r="136" spans="1:15" x14ac:dyDescent="0.2">
      <c r="A136" t="s">
        <v>537</v>
      </c>
      <c r="B136">
        <v>1</v>
      </c>
      <c r="D136">
        <v>1</v>
      </c>
      <c r="E136">
        <v>2</v>
      </c>
      <c r="J136" s="4">
        <f>J$133*$N132</f>
        <v>19.975460122699385</v>
      </c>
      <c r="K136" s="4">
        <f t="shared" ref="K136:M136" si="61">K$133*$N132</f>
        <v>18.355828220858896</v>
      </c>
      <c r="L136" s="4">
        <f t="shared" si="61"/>
        <v>49.668711656441715</v>
      </c>
      <c r="M136" s="4"/>
    </row>
    <row r="137" spans="1:15" x14ac:dyDescent="0.2">
      <c r="A137" t="s">
        <v>541</v>
      </c>
      <c r="D137">
        <v>2</v>
      </c>
      <c r="E137">
        <v>2</v>
      </c>
    </row>
    <row r="138" spans="1:15" x14ac:dyDescent="0.2">
      <c r="A138" t="s">
        <v>89</v>
      </c>
      <c r="B138">
        <v>3</v>
      </c>
      <c r="C138">
        <v>3</v>
      </c>
      <c r="D138">
        <v>11</v>
      </c>
      <c r="E138">
        <v>17</v>
      </c>
    </row>
    <row r="139" spans="1:15" x14ac:dyDescent="0.2">
      <c r="A139" t="s">
        <v>538</v>
      </c>
      <c r="D139">
        <v>2</v>
      </c>
      <c r="E139">
        <v>2</v>
      </c>
    </row>
    <row r="140" spans="1:15" x14ac:dyDescent="0.2">
      <c r="A140" t="s">
        <v>205</v>
      </c>
      <c r="B140">
        <v>13</v>
      </c>
      <c r="C140">
        <v>9</v>
      </c>
      <c r="D140">
        <v>25</v>
      </c>
      <c r="E140">
        <v>47</v>
      </c>
    </row>
    <row r="141" spans="1:15" x14ac:dyDescent="0.2">
      <c r="A141" t="s">
        <v>145</v>
      </c>
      <c r="B141">
        <v>4</v>
      </c>
      <c r="C141">
        <v>2</v>
      </c>
      <c r="D141">
        <v>4</v>
      </c>
      <c r="E141">
        <v>10</v>
      </c>
    </row>
    <row r="142" spans="1:15" x14ac:dyDescent="0.2">
      <c r="A142" t="s">
        <v>108</v>
      </c>
      <c r="B142">
        <v>3</v>
      </c>
      <c r="C142">
        <v>2</v>
      </c>
      <c r="D142">
        <v>5</v>
      </c>
      <c r="E142">
        <v>10</v>
      </c>
    </row>
    <row r="143" spans="1:15" x14ac:dyDescent="0.2">
      <c r="A143" t="s">
        <v>542</v>
      </c>
      <c r="D143">
        <v>1</v>
      </c>
      <c r="E143">
        <v>1</v>
      </c>
    </row>
    <row r="144" spans="1:15" x14ac:dyDescent="0.2">
      <c r="A144" t="s">
        <v>436</v>
      </c>
      <c r="B144">
        <v>37</v>
      </c>
      <c r="C144">
        <v>34</v>
      </c>
      <c r="D144">
        <v>92</v>
      </c>
      <c r="E144">
        <v>163</v>
      </c>
    </row>
    <row r="147" spans="7:11" x14ac:dyDescent="0.2">
      <c r="G147" t="s">
        <v>76</v>
      </c>
      <c r="H147">
        <v>76</v>
      </c>
      <c r="I147" s="22">
        <v>0.46629999999999999</v>
      </c>
      <c r="J147" s="22">
        <v>0.46629999999999999</v>
      </c>
      <c r="K147" t="s">
        <v>570</v>
      </c>
    </row>
    <row r="148" spans="7:11" x14ac:dyDescent="0.2">
      <c r="G148" t="s">
        <v>205</v>
      </c>
      <c r="H148">
        <v>50</v>
      </c>
      <c r="I148" s="22">
        <v>0.30669999999999997</v>
      </c>
      <c r="J148" s="22">
        <v>0.30669999999999997</v>
      </c>
      <c r="K148" t="s">
        <v>570</v>
      </c>
    </row>
    <row r="149" spans="7:11" x14ac:dyDescent="0.2">
      <c r="G149" t="s">
        <v>89</v>
      </c>
      <c r="H149">
        <v>27</v>
      </c>
      <c r="I149" s="22">
        <v>0.1656</v>
      </c>
      <c r="J149" s="22">
        <v>0.1656</v>
      </c>
      <c r="K149" t="s">
        <v>570</v>
      </c>
    </row>
    <row r="150" spans="7:11" x14ac:dyDescent="0.2">
      <c r="G150" t="s">
        <v>108</v>
      </c>
      <c r="H150">
        <v>18</v>
      </c>
      <c r="I150" s="22">
        <v>0.1104</v>
      </c>
      <c r="J150" s="22">
        <v>0.1104</v>
      </c>
      <c r="K150" t="s">
        <v>570</v>
      </c>
    </row>
    <row r="151" spans="7:11" x14ac:dyDescent="0.2">
      <c r="G151" t="s">
        <v>145</v>
      </c>
      <c r="H151">
        <v>18</v>
      </c>
    </row>
  </sheetData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4237A-1E46-400B-AC01-CFBA926D32C5}">
  <dimension ref="A1:S85"/>
  <sheetViews>
    <sheetView topLeftCell="H55" workbookViewId="0">
      <selection activeCell="J82" sqref="J82:K85"/>
    </sheetView>
  </sheetViews>
  <sheetFormatPr defaultRowHeight="12.75" x14ac:dyDescent="0.2"/>
  <cols>
    <col min="2" max="2" width="89.28515625" bestFit="1" customWidth="1"/>
    <col min="7" max="7" width="86.28515625" bestFit="1" customWidth="1"/>
    <col min="10" max="10" width="86.28515625" bestFit="1" customWidth="1"/>
    <col min="14" max="14" width="18.7109375" bestFit="1" customWidth="1"/>
  </cols>
  <sheetData>
    <row r="1" spans="1:11" x14ac:dyDescent="0.2">
      <c r="A1" s="4" t="s">
        <v>476</v>
      </c>
      <c r="B1" s="4" t="s">
        <v>437</v>
      </c>
      <c r="C1" s="4" t="s">
        <v>63</v>
      </c>
      <c r="D1" s="4" t="s">
        <v>86</v>
      </c>
      <c r="E1" s="4" t="s">
        <v>436</v>
      </c>
      <c r="H1" s="4" t="s">
        <v>63</v>
      </c>
      <c r="I1" s="4" t="s">
        <v>86</v>
      </c>
    </row>
    <row r="2" spans="1:11" x14ac:dyDescent="0.2">
      <c r="A2" s="4" t="s">
        <v>435</v>
      </c>
      <c r="B2" s="4" t="s">
        <v>152</v>
      </c>
      <c r="C2" s="4">
        <v>4</v>
      </c>
      <c r="D2" s="4">
        <v>18</v>
      </c>
      <c r="E2" s="4">
        <v>22</v>
      </c>
      <c r="F2">
        <f>E2/$E$6</f>
        <v>0.13496932515337423</v>
      </c>
      <c r="G2" t="s">
        <v>555</v>
      </c>
      <c r="H2">
        <f>C2+C3+C5</f>
        <v>28</v>
      </c>
      <c r="I2" s="4">
        <f>D2+D3+D5</f>
        <v>61</v>
      </c>
      <c r="J2">
        <f>H2+I2</f>
        <v>89</v>
      </c>
      <c r="K2">
        <f>J2/$J$4</f>
        <v>0.54601226993865026</v>
      </c>
    </row>
    <row r="3" spans="1:11" x14ac:dyDescent="0.2">
      <c r="A3" s="4"/>
      <c r="B3" s="4" t="s">
        <v>169</v>
      </c>
      <c r="C3" s="4">
        <v>8</v>
      </c>
      <c r="D3" s="4">
        <v>19</v>
      </c>
      <c r="E3" s="4">
        <v>27</v>
      </c>
      <c r="F3" s="4">
        <f>E3/$E$6</f>
        <v>0.16564417177914109</v>
      </c>
      <c r="G3" t="s">
        <v>94</v>
      </c>
      <c r="H3">
        <v>22</v>
      </c>
      <c r="I3">
        <v>52</v>
      </c>
      <c r="J3" s="4">
        <f>H3+I3</f>
        <v>74</v>
      </c>
      <c r="K3" s="4">
        <f>J3/$J$4</f>
        <v>0.45398773006134968</v>
      </c>
    </row>
    <row r="4" spans="1:11" x14ac:dyDescent="0.2">
      <c r="A4" s="4"/>
      <c r="B4" s="4" t="s">
        <v>94</v>
      </c>
      <c r="C4" s="4">
        <v>22</v>
      </c>
      <c r="D4" s="4">
        <v>52</v>
      </c>
      <c r="E4" s="4">
        <v>74</v>
      </c>
      <c r="F4" s="4">
        <f>E4/$E$6</f>
        <v>0.45398773006134968</v>
      </c>
      <c r="G4" s="4" t="s">
        <v>436</v>
      </c>
      <c r="H4">
        <f>H2+H3</f>
        <v>50</v>
      </c>
      <c r="I4" s="4">
        <f>I2+I3</f>
        <v>113</v>
      </c>
      <c r="J4">
        <f>J2+J3</f>
        <v>163</v>
      </c>
    </row>
    <row r="5" spans="1:11" x14ac:dyDescent="0.2">
      <c r="A5" s="4"/>
      <c r="B5" s="4" t="s">
        <v>82</v>
      </c>
      <c r="C5" s="4">
        <v>16</v>
      </c>
      <c r="D5" s="4">
        <v>24</v>
      </c>
      <c r="E5" s="4">
        <v>40</v>
      </c>
      <c r="F5" s="4">
        <f>E5/$E$6</f>
        <v>0.24539877300613497</v>
      </c>
    </row>
    <row r="6" spans="1:11" x14ac:dyDescent="0.2">
      <c r="A6" s="4"/>
      <c r="B6" s="4" t="s">
        <v>436</v>
      </c>
      <c r="C6" s="4">
        <v>50</v>
      </c>
      <c r="D6" s="4">
        <v>113</v>
      </c>
      <c r="E6" s="4">
        <v>163</v>
      </c>
    </row>
    <row r="7" spans="1:11" x14ac:dyDescent="0.2">
      <c r="H7">
        <f>H$4*$K2</f>
        <v>27.300613496932513</v>
      </c>
      <c r="I7" s="4">
        <f>I$4*$K2</f>
        <v>61.69938650306748</v>
      </c>
      <c r="K7">
        <f>CHITEST(H2:I3,H7:I8)</f>
        <v>0.81141869332501582</v>
      </c>
    </row>
    <row r="8" spans="1:11" x14ac:dyDescent="0.2">
      <c r="C8">
        <f t="shared" ref="C8:D11" si="0">C$6*$F2</f>
        <v>6.7484662576687118</v>
      </c>
      <c r="D8" s="4">
        <f t="shared" si="0"/>
        <v>15.251533742331288</v>
      </c>
      <c r="E8" s="4"/>
      <c r="H8" s="4">
        <f>H$4*$K3</f>
        <v>22.699386503067483</v>
      </c>
      <c r="I8" s="4">
        <f>I$4*$K3</f>
        <v>51.300613496932513</v>
      </c>
    </row>
    <row r="9" spans="1:11" x14ac:dyDescent="0.2">
      <c r="C9" s="4">
        <f t="shared" si="0"/>
        <v>8.2822085889570545</v>
      </c>
      <c r="D9" s="4">
        <f t="shared" si="0"/>
        <v>18.717791411042942</v>
      </c>
    </row>
    <row r="10" spans="1:11" x14ac:dyDescent="0.2">
      <c r="C10" s="4">
        <f t="shared" si="0"/>
        <v>22.699386503067483</v>
      </c>
      <c r="D10" s="4">
        <f t="shared" si="0"/>
        <v>51.300613496932513</v>
      </c>
    </row>
    <row r="11" spans="1:11" x14ac:dyDescent="0.2">
      <c r="C11" s="4">
        <f t="shared" si="0"/>
        <v>12.269938650306749</v>
      </c>
      <c r="D11" s="4">
        <f t="shared" si="0"/>
        <v>27.730061349693251</v>
      </c>
      <c r="F11">
        <f>CHITEST(C2:D5,C8:D11)</f>
        <v>0.3482959493142741</v>
      </c>
    </row>
    <row r="12" spans="1:11" x14ac:dyDescent="0.2">
      <c r="C12" s="4"/>
      <c r="D12" s="4"/>
    </row>
    <row r="15" spans="1:11" x14ac:dyDescent="0.2">
      <c r="A15" s="4" t="s">
        <v>479</v>
      </c>
      <c r="B15" s="4" t="s">
        <v>437</v>
      </c>
      <c r="C15" s="4" t="s">
        <v>481</v>
      </c>
      <c r="D15" s="4" t="s">
        <v>482</v>
      </c>
      <c r="E15" s="4" t="s">
        <v>491</v>
      </c>
      <c r="F15" s="4" t="s">
        <v>436</v>
      </c>
      <c r="G15" s="4" t="s">
        <v>437</v>
      </c>
    </row>
    <row r="16" spans="1:11" x14ac:dyDescent="0.2">
      <c r="A16" s="4" t="s">
        <v>435</v>
      </c>
      <c r="B16" s="4" t="s">
        <v>152</v>
      </c>
      <c r="C16" s="4">
        <v>6</v>
      </c>
      <c r="D16" s="4">
        <v>9</v>
      </c>
      <c r="E16" s="4">
        <v>7</v>
      </c>
      <c r="F16" s="4">
        <v>22</v>
      </c>
      <c r="G16" s="4"/>
      <c r="H16" s="4"/>
      <c r="I16" s="4"/>
      <c r="J16" s="4"/>
      <c r="K16" s="4"/>
    </row>
    <row r="17" spans="1:15" x14ac:dyDescent="0.2">
      <c r="A17" s="4"/>
      <c r="B17" s="4" t="s">
        <v>169</v>
      </c>
      <c r="C17" s="4">
        <v>8</v>
      </c>
      <c r="D17" s="4">
        <v>14</v>
      </c>
      <c r="E17" s="4">
        <v>4</v>
      </c>
      <c r="F17" s="4">
        <v>27</v>
      </c>
      <c r="G17" s="4"/>
      <c r="H17" s="4" t="s">
        <v>481</v>
      </c>
      <c r="I17" s="4" t="s">
        <v>482</v>
      </c>
      <c r="J17" s="4" t="s">
        <v>491</v>
      </c>
      <c r="K17" s="4" t="s">
        <v>436</v>
      </c>
    </row>
    <row r="18" spans="1:15" x14ac:dyDescent="0.2">
      <c r="A18" s="4"/>
      <c r="B18" s="4" t="s">
        <v>94</v>
      </c>
      <c r="C18" s="4">
        <v>18</v>
      </c>
      <c r="D18" s="4">
        <v>32</v>
      </c>
      <c r="E18" s="4">
        <v>24</v>
      </c>
      <c r="F18" s="4">
        <v>74</v>
      </c>
      <c r="G18" s="4" t="s">
        <v>94</v>
      </c>
      <c r="H18" s="4">
        <v>18</v>
      </c>
      <c r="I18" s="4">
        <v>32</v>
      </c>
      <c r="J18" s="4">
        <v>24</v>
      </c>
      <c r="K18" s="4">
        <f>SUM(H18:J18)</f>
        <v>74</v>
      </c>
      <c r="L18">
        <f>K18/$K$20</f>
        <v>0.4567901234567901</v>
      </c>
    </row>
    <row r="19" spans="1:15" x14ac:dyDescent="0.2">
      <c r="A19" s="4"/>
      <c r="B19" s="4" t="s">
        <v>82</v>
      </c>
      <c r="C19" s="4">
        <v>10</v>
      </c>
      <c r="D19" s="4">
        <v>17</v>
      </c>
      <c r="E19" s="4">
        <v>13</v>
      </c>
      <c r="F19" s="4">
        <v>40</v>
      </c>
      <c r="G19" s="4" t="s">
        <v>555</v>
      </c>
      <c r="H19" s="4">
        <f>C16+C17+C19</f>
        <v>24</v>
      </c>
      <c r="I19" s="4">
        <f>D16+D17+D19</f>
        <v>40</v>
      </c>
      <c r="J19" s="4">
        <f>E16+E17+E19</f>
        <v>24</v>
      </c>
      <c r="K19" s="4">
        <f>SUM(H19:J19)</f>
        <v>88</v>
      </c>
      <c r="L19" s="4">
        <f>K19/$K$20</f>
        <v>0.54320987654320985</v>
      </c>
    </row>
    <row r="20" spans="1:15" x14ac:dyDescent="0.2">
      <c r="A20" s="4"/>
      <c r="B20" s="4" t="s">
        <v>436</v>
      </c>
      <c r="C20" s="4">
        <v>42</v>
      </c>
      <c r="D20" s="4">
        <v>72</v>
      </c>
      <c r="E20" s="4">
        <v>48</v>
      </c>
      <c r="F20" s="4">
        <v>162</v>
      </c>
      <c r="G20" s="4" t="s">
        <v>436</v>
      </c>
      <c r="H20" s="4">
        <f>SUM(H18:H19)</f>
        <v>42</v>
      </c>
      <c r="I20" s="4">
        <f>SUM(I18:I19)</f>
        <v>72</v>
      </c>
      <c r="J20" s="4">
        <f>SUM(J18:J19)</f>
        <v>48</v>
      </c>
      <c r="K20" s="4">
        <f>SUM(K18:K19)</f>
        <v>162</v>
      </c>
    </row>
    <row r="22" spans="1:15" x14ac:dyDescent="0.2">
      <c r="H22">
        <f>H$20*$L18</f>
        <v>19.185185185185183</v>
      </c>
      <c r="I22" s="4">
        <f t="shared" ref="H22:J23" si="1">I$20*$L18</f>
        <v>32.888888888888886</v>
      </c>
      <c r="J22" s="4">
        <f t="shared" si="1"/>
        <v>21.925925925925924</v>
      </c>
      <c r="K22">
        <f>CHITEST(H18:J19,H22:J23)</f>
        <v>0.76330715221781809</v>
      </c>
    </row>
    <row r="23" spans="1:15" x14ac:dyDescent="0.2">
      <c r="H23" s="19">
        <f t="shared" si="1"/>
        <v>22.814814814814813</v>
      </c>
      <c r="I23" s="19">
        <f t="shared" si="1"/>
        <v>39.111111111111107</v>
      </c>
      <c r="J23" s="19">
        <f t="shared" si="1"/>
        <v>26.074074074074073</v>
      </c>
      <c r="K23" s="19"/>
      <c r="L23" s="19"/>
    </row>
    <row r="24" spans="1:15" x14ac:dyDescent="0.2">
      <c r="H24" s="4"/>
      <c r="I24" s="4"/>
      <c r="J24" s="4"/>
    </row>
    <row r="25" spans="1:15" x14ac:dyDescent="0.2">
      <c r="A25" s="4" t="s">
        <v>478</v>
      </c>
      <c r="B25" s="4" t="s">
        <v>437</v>
      </c>
      <c r="C25" s="20" t="s">
        <v>116</v>
      </c>
      <c r="D25" s="20" t="s">
        <v>64</v>
      </c>
      <c r="E25" s="20" t="s">
        <v>136</v>
      </c>
      <c r="F25" s="20" t="s">
        <v>149</v>
      </c>
      <c r="G25" s="20" t="s">
        <v>436</v>
      </c>
    </row>
    <row r="26" spans="1:15" x14ac:dyDescent="0.2">
      <c r="A26" s="4" t="s">
        <v>435</v>
      </c>
      <c r="B26" s="4" t="s">
        <v>152</v>
      </c>
      <c r="C26" s="21">
        <v>12</v>
      </c>
      <c r="D26" s="21">
        <v>8</v>
      </c>
      <c r="E26" s="21">
        <v>2</v>
      </c>
      <c r="F26" s="21"/>
      <c r="G26" s="21">
        <v>22</v>
      </c>
      <c r="J26">
        <f>2/8</f>
        <v>0.25</v>
      </c>
    </row>
    <row r="27" spans="1:15" x14ac:dyDescent="0.2">
      <c r="A27" s="4"/>
      <c r="B27" s="4" t="s">
        <v>169</v>
      </c>
      <c r="C27" s="21">
        <v>9</v>
      </c>
      <c r="D27" s="21">
        <v>16</v>
      </c>
      <c r="E27" s="21">
        <v>1</v>
      </c>
      <c r="F27" s="21">
        <v>1</v>
      </c>
      <c r="G27" s="21">
        <v>27</v>
      </c>
      <c r="J27" s="20" t="s">
        <v>116</v>
      </c>
      <c r="K27" s="20" t="s">
        <v>64</v>
      </c>
      <c r="L27" s="20" t="s">
        <v>136</v>
      </c>
      <c r="M27" s="20" t="s">
        <v>149</v>
      </c>
      <c r="N27" s="20" t="s">
        <v>436</v>
      </c>
    </row>
    <row r="28" spans="1:15" x14ac:dyDescent="0.2">
      <c r="A28" s="4"/>
      <c r="B28" s="4" t="s">
        <v>94</v>
      </c>
      <c r="C28" s="21">
        <v>25</v>
      </c>
      <c r="D28" s="21">
        <v>43</v>
      </c>
      <c r="E28" s="21">
        <v>4</v>
      </c>
      <c r="F28" s="21">
        <v>2</v>
      </c>
      <c r="G28" s="21">
        <v>74</v>
      </c>
      <c r="I28" s="4" t="s">
        <v>94</v>
      </c>
      <c r="J28" s="21">
        <f>C28+L28+M28</f>
        <v>31</v>
      </c>
      <c r="K28" s="21">
        <v>43</v>
      </c>
      <c r="L28" s="21">
        <v>4</v>
      </c>
      <c r="M28" s="21">
        <v>2</v>
      </c>
      <c r="N28" s="21">
        <v>74</v>
      </c>
      <c r="O28">
        <f>N28/$N$30</f>
        <v>0.45398773006134968</v>
      </c>
    </row>
    <row r="29" spans="1:15" x14ac:dyDescent="0.2">
      <c r="A29" s="4"/>
      <c r="B29" s="4" t="s">
        <v>82</v>
      </c>
      <c r="C29" s="21">
        <v>12</v>
      </c>
      <c r="D29" s="21">
        <v>26</v>
      </c>
      <c r="E29" s="21">
        <v>1</v>
      </c>
      <c r="F29" s="21">
        <v>1</v>
      </c>
      <c r="G29" s="21">
        <v>40</v>
      </c>
      <c r="I29" t="s">
        <v>555</v>
      </c>
      <c r="J29">
        <f>C26+C27+C29+L29+M29</f>
        <v>39</v>
      </c>
      <c r="K29" s="4">
        <f t="shared" ref="K29:N29" si="2">D26+D27+D29</f>
        <v>50</v>
      </c>
      <c r="L29" s="4">
        <f t="shared" si="2"/>
        <v>4</v>
      </c>
      <c r="M29" s="4">
        <f t="shared" si="2"/>
        <v>2</v>
      </c>
      <c r="N29" s="4">
        <f t="shared" si="2"/>
        <v>89</v>
      </c>
      <c r="O29" s="4">
        <f>N29/$N$30</f>
        <v>0.54601226993865026</v>
      </c>
    </row>
    <row r="30" spans="1:15" x14ac:dyDescent="0.2">
      <c r="A30" s="4"/>
      <c r="B30" s="4" t="s">
        <v>436</v>
      </c>
      <c r="C30" s="21">
        <v>58</v>
      </c>
      <c r="D30" s="21">
        <v>93</v>
      </c>
      <c r="E30" s="21">
        <v>8</v>
      </c>
      <c r="F30" s="21">
        <v>4</v>
      </c>
      <c r="G30" s="21">
        <v>163</v>
      </c>
      <c r="I30" s="4" t="s">
        <v>436</v>
      </c>
      <c r="J30">
        <f>J28+J29</f>
        <v>70</v>
      </c>
      <c r="K30" s="4">
        <f t="shared" ref="K30:N30" si="3">K28+K29</f>
        <v>93</v>
      </c>
      <c r="L30" s="4">
        <f t="shared" si="3"/>
        <v>8</v>
      </c>
      <c r="M30" s="4">
        <f t="shared" si="3"/>
        <v>4</v>
      </c>
      <c r="N30" s="4">
        <f t="shared" si="3"/>
        <v>163</v>
      </c>
    </row>
    <row r="31" spans="1:15" x14ac:dyDescent="0.2">
      <c r="J31">
        <f>J$30*$O28</f>
        <v>31.779141104294478</v>
      </c>
      <c r="K31" s="4">
        <f t="shared" ref="K31:M32" si="4">K$30*$O28</f>
        <v>42.220858895705518</v>
      </c>
      <c r="L31" s="4">
        <f t="shared" si="4"/>
        <v>3.6319018404907975</v>
      </c>
      <c r="M31" s="4">
        <f t="shared" si="4"/>
        <v>1.8159509202453987</v>
      </c>
      <c r="N31">
        <f>CHITEST(J28:M29,J31:M32)</f>
        <v>0.98320878251780586</v>
      </c>
    </row>
    <row r="32" spans="1:15" x14ac:dyDescent="0.2">
      <c r="A32" s="4" t="s">
        <v>477</v>
      </c>
      <c r="B32" s="4" t="s">
        <v>437</v>
      </c>
      <c r="C32" s="20" t="s">
        <v>66</v>
      </c>
      <c r="D32" s="20" t="s">
        <v>118</v>
      </c>
      <c r="E32" s="20" t="s">
        <v>87</v>
      </c>
      <c r="F32" s="20" t="s">
        <v>104</v>
      </c>
      <c r="G32" s="20" t="s">
        <v>436</v>
      </c>
      <c r="J32" s="4">
        <f>J$30*$O29</f>
        <v>38.220858895705518</v>
      </c>
      <c r="K32" s="4">
        <f t="shared" si="4"/>
        <v>50.779141104294474</v>
      </c>
      <c r="L32" s="4">
        <f t="shared" si="4"/>
        <v>4.3680981595092021</v>
      </c>
      <c r="M32" s="4">
        <f t="shared" si="4"/>
        <v>2.1840490797546011</v>
      </c>
    </row>
    <row r="33" spans="1:17" x14ac:dyDescent="0.2">
      <c r="A33" s="4" t="s">
        <v>435</v>
      </c>
      <c r="B33" s="4" t="s">
        <v>152</v>
      </c>
      <c r="C33" s="21">
        <v>2</v>
      </c>
      <c r="D33" s="21">
        <v>5</v>
      </c>
      <c r="E33" s="21">
        <v>9</v>
      </c>
      <c r="F33" s="21">
        <v>6</v>
      </c>
      <c r="G33" s="21">
        <v>22</v>
      </c>
    </row>
    <row r="34" spans="1:17" x14ac:dyDescent="0.2">
      <c r="A34" s="4"/>
      <c r="B34" s="4" t="s">
        <v>169</v>
      </c>
      <c r="C34" s="21">
        <v>8</v>
      </c>
      <c r="D34" s="21">
        <v>4</v>
      </c>
      <c r="E34" s="21">
        <v>6</v>
      </c>
      <c r="F34" s="21">
        <v>9</v>
      </c>
      <c r="G34" s="21">
        <v>27</v>
      </c>
      <c r="J34" s="20" t="s">
        <v>66</v>
      </c>
      <c r="K34" s="20" t="s">
        <v>118</v>
      </c>
      <c r="L34" s="20" t="s">
        <v>87</v>
      </c>
      <c r="M34" s="20" t="s">
        <v>104</v>
      </c>
      <c r="N34" s="20" t="s">
        <v>436</v>
      </c>
    </row>
    <row r="35" spans="1:17" x14ac:dyDescent="0.2">
      <c r="A35" s="4"/>
      <c r="B35" s="4" t="s">
        <v>94</v>
      </c>
      <c r="C35" s="21">
        <v>25</v>
      </c>
      <c r="D35" s="21">
        <v>11</v>
      </c>
      <c r="E35" s="21">
        <v>20</v>
      </c>
      <c r="F35" s="21">
        <v>18</v>
      </c>
      <c r="G35" s="21">
        <v>74</v>
      </c>
      <c r="I35" s="4" t="s">
        <v>94</v>
      </c>
      <c r="J35" s="21">
        <v>25</v>
      </c>
      <c r="K35" s="21">
        <v>11</v>
      </c>
      <c r="L35" s="21">
        <v>20</v>
      </c>
      <c r="M35" s="21">
        <v>18</v>
      </c>
      <c r="N35" s="21">
        <v>74</v>
      </c>
      <c r="O35">
        <f>N35/$N$37</f>
        <v>0.45398773006134968</v>
      </c>
    </row>
    <row r="36" spans="1:17" x14ac:dyDescent="0.2">
      <c r="A36" s="4"/>
      <c r="B36" s="4" t="s">
        <v>82</v>
      </c>
      <c r="C36" s="21">
        <v>10</v>
      </c>
      <c r="D36" s="21">
        <v>9</v>
      </c>
      <c r="E36" s="21">
        <v>8</v>
      </c>
      <c r="F36" s="21">
        <v>13</v>
      </c>
      <c r="G36" s="21">
        <v>40</v>
      </c>
      <c r="I36" t="s">
        <v>555</v>
      </c>
      <c r="J36">
        <f>C33+C34+C36</f>
        <v>20</v>
      </c>
      <c r="K36" s="4">
        <f t="shared" ref="K36:N36" si="5">D33+D34+D36</f>
        <v>18</v>
      </c>
      <c r="L36" s="4">
        <f t="shared" si="5"/>
        <v>23</v>
      </c>
      <c r="M36" s="4">
        <f t="shared" si="5"/>
        <v>28</v>
      </c>
      <c r="N36" s="4">
        <f t="shared" si="5"/>
        <v>89</v>
      </c>
      <c r="O36" s="4">
        <f>N36/$N$37</f>
        <v>0.54601226993865026</v>
      </c>
    </row>
    <row r="37" spans="1:17" x14ac:dyDescent="0.2">
      <c r="A37" s="4"/>
      <c r="B37" s="4" t="s">
        <v>436</v>
      </c>
      <c r="C37" s="21">
        <v>45</v>
      </c>
      <c r="D37" s="21">
        <v>29</v>
      </c>
      <c r="E37" s="21">
        <v>43</v>
      </c>
      <c r="F37" s="21">
        <v>46</v>
      </c>
      <c r="G37" s="21">
        <v>163</v>
      </c>
      <c r="I37" s="4" t="s">
        <v>436</v>
      </c>
      <c r="J37" s="21">
        <v>45</v>
      </c>
      <c r="K37" s="21">
        <v>29</v>
      </c>
      <c r="L37" s="21">
        <v>43</v>
      </c>
      <c r="M37" s="21">
        <v>46</v>
      </c>
      <c r="N37" s="21">
        <v>163</v>
      </c>
    </row>
    <row r="39" spans="1:17" x14ac:dyDescent="0.2">
      <c r="J39">
        <f>J$37*$O35</f>
        <v>20.429447852760735</v>
      </c>
      <c r="K39" s="4">
        <f t="shared" ref="K39:M39" si="6">K$37*$O35</f>
        <v>13.165644171779141</v>
      </c>
      <c r="L39" s="4">
        <f t="shared" si="6"/>
        <v>19.521472392638035</v>
      </c>
      <c r="M39" s="4">
        <f t="shared" si="6"/>
        <v>20.883435582822084</v>
      </c>
      <c r="N39" s="4">
        <f>CHITEST(J35:M36,J39:M40)</f>
        <v>0.3510251798704051</v>
      </c>
    </row>
    <row r="40" spans="1:17" x14ac:dyDescent="0.2">
      <c r="G40" s="19"/>
      <c r="H40" s="19"/>
      <c r="I40" s="19"/>
      <c r="J40" s="19">
        <f t="shared" ref="J40:M40" si="7">J$37*$O36</f>
        <v>24.570552147239262</v>
      </c>
      <c r="K40" s="19">
        <f t="shared" si="7"/>
        <v>15.834355828220858</v>
      </c>
      <c r="L40" s="19">
        <f t="shared" si="7"/>
        <v>23.478527607361961</v>
      </c>
      <c r="M40" s="19">
        <f t="shared" si="7"/>
        <v>25.116564417177912</v>
      </c>
      <c r="N40" s="19"/>
      <c r="O40" s="19"/>
    </row>
    <row r="41" spans="1:17" x14ac:dyDescent="0.2">
      <c r="J41" s="4"/>
      <c r="K41" s="4"/>
      <c r="L41" s="4"/>
      <c r="M41" s="4"/>
    </row>
    <row r="47" spans="1:17" x14ac:dyDescent="0.2">
      <c r="A47" s="4" t="s">
        <v>498</v>
      </c>
      <c r="B47" s="4" t="s">
        <v>437</v>
      </c>
      <c r="C47" s="20" t="s">
        <v>65</v>
      </c>
      <c r="D47" s="20" t="s">
        <v>494</v>
      </c>
      <c r="E47" s="20" t="s">
        <v>495</v>
      </c>
      <c r="F47" s="20" t="s">
        <v>525</v>
      </c>
      <c r="G47" s="20" t="s">
        <v>117</v>
      </c>
      <c r="H47" s="20" t="s">
        <v>436</v>
      </c>
      <c r="K47" s="20" t="s">
        <v>65</v>
      </c>
      <c r="L47" s="20" t="s">
        <v>494</v>
      </c>
      <c r="M47" s="20" t="s">
        <v>495</v>
      </c>
      <c r="N47" s="20" t="s">
        <v>525</v>
      </c>
      <c r="O47" s="20" t="s">
        <v>117</v>
      </c>
      <c r="P47" s="20" t="s">
        <v>436</v>
      </c>
    </row>
    <row r="48" spans="1:17" x14ac:dyDescent="0.2">
      <c r="A48" s="4" t="s">
        <v>435</v>
      </c>
      <c r="B48" s="4" t="s">
        <v>152</v>
      </c>
      <c r="C48" s="21">
        <v>10</v>
      </c>
      <c r="D48" s="21">
        <v>1</v>
      </c>
      <c r="E48" s="21">
        <v>5</v>
      </c>
      <c r="F48" s="21">
        <v>2</v>
      </c>
      <c r="G48" s="21">
        <v>4</v>
      </c>
      <c r="H48" s="21">
        <v>22</v>
      </c>
      <c r="J48" s="4" t="s">
        <v>94</v>
      </c>
      <c r="K48" s="21">
        <v>26</v>
      </c>
      <c r="L48" s="21">
        <v>9</v>
      </c>
      <c r="M48" s="21">
        <v>12</v>
      </c>
      <c r="N48" s="21">
        <v>16</v>
      </c>
      <c r="O48" s="21">
        <v>11</v>
      </c>
      <c r="P48" s="21">
        <v>74</v>
      </c>
      <c r="Q48">
        <f>P48/$P$50</f>
        <v>0.45398773006134968</v>
      </c>
    </row>
    <row r="49" spans="1:17" x14ac:dyDescent="0.2">
      <c r="A49" s="4"/>
      <c r="B49" s="4" t="s">
        <v>169</v>
      </c>
      <c r="C49" s="21">
        <v>14</v>
      </c>
      <c r="D49" s="21">
        <v>3</v>
      </c>
      <c r="E49" s="21">
        <v>4</v>
      </c>
      <c r="F49" s="21"/>
      <c r="G49" s="21">
        <v>6</v>
      </c>
      <c r="H49" s="21">
        <v>27</v>
      </c>
      <c r="J49" t="s">
        <v>555</v>
      </c>
      <c r="K49">
        <f>C48+C49+C51</f>
        <v>40</v>
      </c>
      <c r="L49" s="4">
        <f t="shared" ref="L49:P49" si="8">D48+D49+D51</f>
        <v>8</v>
      </c>
      <c r="M49" s="4">
        <f t="shared" si="8"/>
        <v>18</v>
      </c>
      <c r="N49" s="4">
        <f t="shared" si="8"/>
        <v>8</v>
      </c>
      <c r="O49" s="4">
        <f t="shared" si="8"/>
        <v>15</v>
      </c>
      <c r="P49" s="4">
        <f t="shared" si="8"/>
        <v>89</v>
      </c>
      <c r="Q49" s="4">
        <f>P49/$P$50</f>
        <v>0.54601226993865026</v>
      </c>
    </row>
    <row r="50" spans="1:17" x14ac:dyDescent="0.2">
      <c r="A50" s="4"/>
      <c r="B50" s="4" t="s">
        <v>94</v>
      </c>
      <c r="C50" s="21">
        <v>26</v>
      </c>
      <c r="D50" s="21">
        <v>9</v>
      </c>
      <c r="E50" s="21">
        <v>12</v>
      </c>
      <c r="F50" s="21">
        <v>16</v>
      </c>
      <c r="G50" s="21">
        <v>11</v>
      </c>
      <c r="H50" s="21">
        <v>74</v>
      </c>
      <c r="J50" s="4" t="s">
        <v>436</v>
      </c>
      <c r="K50" s="21">
        <v>66</v>
      </c>
      <c r="L50" s="21">
        <v>17</v>
      </c>
      <c r="M50" s="21">
        <v>30</v>
      </c>
      <c r="N50" s="21">
        <v>24</v>
      </c>
      <c r="O50" s="21">
        <v>26</v>
      </c>
      <c r="P50" s="21">
        <v>163</v>
      </c>
    </row>
    <row r="51" spans="1:17" x14ac:dyDescent="0.2">
      <c r="A51" s="4"/>
      <c r="B51" s="4" t="s">
        <v>82</v>
      </c>
      <c r="C51" s="21">
        <v>16</v>
      </c>
      <c r="D51" s="21">
        <v>4</v>
      </c>
      <c r="E51" s="21">
        <v>9</v>
      </c>
      <c r="F51" s="21">
        <v>6</v>
      </c>
      <c r="G51" s="21">
        <v>5</v>
      </c>
      <c r="H51" s="21">
        <v>40</v>
      </c>
    </row>
    <row r="52" spans="1:17" x14ac:dyDescent="0.2">
      <c r="A52" s="4"/>
      <c r="B52" s="4" t="s">
        <v>436</v>
      </c>
      <c r="C52" s="21">
        <v>66</v>
      </c>
      <c r="D52" s="21">
        <v>17</v>
      </c>
      <c r="E52" s="21">
        <v>30</v>
      </c>
      <c r="F52" s="21">
        <v>24</v>
      </c>
      <c r="G52" s="21">
        <v>26</v>
      </c>
      <c r="H52" s="21">
        <v>163</v>
      </c>
      <c r="K52">
        <f>K$50*$Q48</f>
        <v>29.963190184049079</v>
      </c>
      <c r="L52" s="4">
        <f t="shared" ref="L52:O53" si="9">L$50*$Q48</f>
        <v>7.7177914110429446</v>
      </c>
      <c r="M52" s="4">
        <f t="shared" si="9"/>
        <v>13.61963190184049</v>
      </c>
      <c r="N52" s="4">
        <f t="shared" si="9"/>
        <v>10.895705521472392</v>
      </c>
      <c r="O52" s="4">
        <f t="shared" si="9"/>
        <v>11.803680981595091</v>
      </c>
      <c r="P52" s="4"/>
      <c r="Q52">
        <f>CHITEST(K48:O49,K52:O53)</f>
        <v>0.18592304604507565</v>
      </c>
    </row>
    <row r="53" spans="1:17" x14ac:dyDescent="0.2">
      <c r="K53" s="4">
        <f>K$50*$Q49</f>
        <v>36.036809815950917</v>
      </c>
      <c r="L53" s="4">
        <f t="shared" si="9"/>
        <v>9.2822085889570545</v>
      </c>
      <c r="M53" s="4">
        <f t="shared" si="9"/>
        <v>16.380368098159508</v>
      </c>
      <c r="N53" s="4">
        <f t="shared" si="9"/>
        <v>13.104294478527606</v>
      </c>
      <c r="O53" s="4">
        <f t="shared" si="9"/>
        <v>14.196319018404907</v>
      </c>
    </row>
    <row r="55" spans="1:17" x14ac:dyDescent="0.2">
      <c r="A55" s="4" t="s">
        <v>522</v>
      </c>
      <c r="B55" s="4" t="s">
        <v>437</v>
      </c>
      <c r="C55" s="20" t="s">
        <v>530</v>
      </c>
      <c r="D55" s="20" t="s">
        <v>529</v>
      </c>
      <c r="E55" s="20" t="s">
        <v>528</v>
      </c>
      <c r="F55" s="20" t="s">
        <v>527</v>
      </c>
      <c r="G55" s="20" t="s">
        <v>492</v>
      </c>
      <c r="H55" s="20" t="s">
        <v>436</v>
      </c>
    </row>
    <row r="56" spans="1:17" x14ac:dyDescent="0.2">
      <c r="A56" s="4" t="s">
        <v>435</v>
      </c>
      <c r="B56" s="4" t="s">
        <v>152</v>
      </c>
      <c r="C56" s="21">
        <v>4</v>
      </c>
      <c r="D56" s="21">
        <v>8</v>
      </c>
      <c r="E56" s="21">
        <v>8</v>
      </c>
      <c r="F56" s="21">
        <v>1</v>
      </c>
      <c r="G56" s="21"/>
      <c r="H56" s="21">
        <v>21</v>
      </c>
    </row>
    <row r="57" spans="1:17" x14ac:dyDescent="0.2">
      <c r="A57" s="4"/>
      <c r="B57" s="4" t="s">
        <v>169</v>
      </c>
      <c r="C57" s="21">
        <v>3</v>
      </c>
      <c r="D57" s="21">
        <v>7</v>
      </c>
      <c r="E57" s="21">
        <v>12</v>
      </c>
      <c r="F57" s="21">
        <v>4</v>
      </c>
      <c r="G57" s="21"/>
      <c r="H57" s="21">
        <v>26</v>
      </c>
      <c r="K57" s="20" t="s">
        <v>530</v>
      </c>
      <c r="L57" s="20" t="s">
        <v>529</v>
      </c>
      <c r="M57" s="20" t="s">
        <v>528</v>
      </c>
      <c r="N57" s="20" t="s">
        <v>527</v>
      </c>
      <c r="O57" s="20" t="s">
        <v>436</v>
      </c>
    </row>
    <row r="58" spans="1:17" x14ac:dyDescent="0.2">
      <c r="A58" s="4"/>
      <c r="B58" s="4" t="s">
        <v>94</v>
      </c>
      <c r="C58" s="21">
        <v>11</v>
      </c>
      <c r="D58" s="21">
        <v>31</v>
      </c>
      <c r="E58" s="21">
        <v>22</v>
      </c>
      <c r="F58" s="21">
        <v>6</v>
      </c>
      <c r="G58" s="21"/>
      <c r="H58" s="21">
        <v>70</v>
      </c>
      <c r="J58" s="4" t="s">
        <v>94</v>
      </c>
      <c r="K58" s="21">
        <v>11</v>
      </c>
      <c r="L58" s="21">
        <v>31</v>
      </c>
      <c r="M58" s="21">
        <v>22</v>
      </c>
      <c r="N58" s="21">
        <v>6</v>
      </c>
      <c r="O58" s="21">
        <v>70</v>
      </c>
      <c r="P58">
        <f>O58/$O$60</f>
        <v>0.45454545454545453</v>
      </c>
    </row>
    <row r="59" spans="1:17" x14ac:dyDescent="0.2">
      <c r="A59" s="4"/>
      <c r="B59" s="4" t="s">
        <v>82</v>
      </c>
      <c r="C59" s="21">
        <v>5</v>
      </c>
      <c r="D59" s="21">
        <v>17</v>
      </c>
      <c r="E59" s="21">
        <v>10</v>
      </c>
      <c r="F59" s="21">
        <v>5</v>
      </c>
      <c r="G59" s="21"/>
      <c r="H59" s="21">
        <v>37</v>
      </c>
      <c r="J59" t="s">
        <v>555</v>
      </c>
      <c r="K59">
        <f>C56+C57+C59</f>
        <v>12</v>
      </c>
      <c r="L59" s="4">
        <f t="shared" ref="L59:N59" si="10">D56+D57+D59</f>
        <v>32</v>
      </c>
      <c r="M59" s="4">
        <f t="shared" si="10"/>
        <v>30</v>
      </c>
      <c r="N59" s="4">
        <f t="shared" si="10"/>
        <v>10</v>
      </c>
      <c r="O59" s="4">
        <f>H56+H57+H59</f>
        <v>84</v>
      </c>
      <c r="P59" s="4">
        <f>O59/$O$60</f>
        <v>0.54545454545454541</v>
      </c>
    </row>
    <row r="60" spans="1:17" x14ac:dyDescent="0.2">
      <c r="A60" s="4"/>
      <c r="B60" s="4" t="s">
        <v>436</v>
      </c>
      <c r="C60" s="21">
        <v>23</v>
      </c>
      <c r="D60" s="21">
        <v>63</v>
      </c>
      <c r="E60" s="21">
        <v>52</v>
      </c>
      <c r="F60" s="21">
        <v>16</v>
      </c>
      <c r="G60" s="21"/>
      <c r="H60" s="21">
        <v>154</v>
      </c>
      <c r="J60" s="4" t="s">
        <v>436</v>
      </c>
      <c r="K60" s="21">
        <v>23</v>
      </c>
      <c r="L60" s="21">
        <v>63</v>
      </c>
      <c r="M60" s="21">
        <v>52</v>
      </c>
      <c r="N60" s="21">
        <v>16</v>
      </c>
      <c r="O60" s="21">
        <v>154</v>
      </c>
    </row>
    <row r="62" spans="1:17" x14ac:dyDescent="0.2">
      <c r="A62" s="4" t="s">
        <v>523</v>
      </c>
      <c r="B62" s="4" t="s">
        <v>437</v>
      </c>
      <c r="C62" s="20" t="s">
        <v>97</v>
      </c>
      <c r="D62" s="20" t="s">
        <v>531</v>
      </c>
      <c r="E62" s="20" t="s">
        <v>532</v>
      </c>
      <c r="F62" s="20" t="s">
        <v>436</v>
      </c>
      <c r="K62">
        <f>K$60*$P58</f>
        <v>10.454545454545455</v>
      </c>
      <c r="L62" s="4">
        <f t="shared" ref="L62:N63" si="11">L$60*$P58</f>
        <v>28.636363636363637</v>
      </c>
      <c r="M62" s="4">
        <f t="shared" si="11"/>
        <v>23.636363636363637</v>
      </c>
      <c r="N62" s="4">
        <f t="shared" si="11"/>
        <v>7.2727272727272725</v>
      </c>
      <c r="O62">
        <f>CHITEST(K58:N59,K62:N63)</f>
        <v>0.79499215317391647</v>
      </c>
    </row>
    <row r="63" spans="1:17" x14ac:dyDescent="0.2">
      <c r="A63" s="4" t="s">
        <v>435</v>
      </c>
      <c r="B63" s="4" t="s">
        <v>152</v>
      </c>
      <c r="C63" s="21">
        <v>11</v>
      </c>
      <c r="D63" s="21">
        <v>7</v>
      </c>
      <c r="E63" s="21">
        <v>4</v>
      </c>
      <c r="F63" s="21">
        <v>22</v>
      </c>
      <c r="G63" s="19"/>
      <c r="H63" s="19"/>
      <c r="I63" s="19"/>
      <c r="J63" s="19"/>
      <c r="K63" s="19">
        <f>K$60*$P59</f>
        <v>12.545454545454545</v>
      </c>
      <c r="L63" s="19">
        <f t="shared" si="11"/>
        <v>34.36363636363636</v>
      </c>
      <c r="M63" s="19">
        <f t="shared" si="11"/>
        <v>28.36363636363636</v>
      </c>
      <c r="N63" s="19">
        <f t="shared" si="11"/>
        <v>8.7272727272727266</v>
      </c>
      <c r="O63" s="19"/>
      <c r="P63" s="19"/>
      <c r="Q63" s="19"/>
    </row>
    <row r="64" spans="1:17" x14ac:dyDescent="0.2">
      <c r="A64" s="4"/>
      <c r="B64" s="4" t="s">
        <v>169</v>
      </c>
      <c r="C64" s="21">
        <v>11</v>
      </c>
      <c r="D64" s="21">
        <v>12</v>
      </c>
      <c r="E64" s="21">
        <v>4</v>
      </c>
      <c r="F64" s="21">
        <v>27</v>
      </c>
      <c r="I64" s="20" t="s">
        <v>97</v>
      </c>
      <c r="J64" s="20" t="s">
        <v>531</v>
      </c>
      <c r="K64" s="20" t="s">
        <v>532</v>
      </c>
      <c r="L64" s="20" t="s">
        <v>436</v>
      </c>
    </row>
    <row r="65" spans="1:19" x14ac:dyDescent="0.2">
      <c r="A65" s="4"/>
      <c r="B65" s="4" t="s">
        <v>94</v>
      </c>
      <c r="C65" s="21">
        <v>23</v>
      </c>
      <c r="D65" s="21">
        <v>36</v>
      </c>
      <c r="E65" s="21">
        <v>15</v>
      </c>
      <c r="F65" s="21">
        <v>74</v>
      </c>
      <c r="H65" s="4" t="s">
        <v>94</v>
      </c>
      <c r="I65" s="21">
        <v>23</v>
      </c>
      <c r="J65" s="21">
        <v>36</v>
      </c>
      <c r="K65" s="21">
        <v>15</v>
      </c>
      <c r="L65" s="21">
        <v>74</v>
      </c>
      <c r="N65">
        <f>L65/$L$67</f>
        <v>0.45398773006134968</v>
      </c>
    </row>
    <row r="66" spans="1:19" x14ac:dyDescent="0.2">
      <c r="A66" s="4"/>
      <c r="B66" s="4" t="s">
        <v>82</v>
      </c>
      <c r="C66" s="21">
        <v>13</v>
      </c>
      <c r="D66" s="21">
        <v>22</v>
      </c>
      <c r="E66" s="21">
        <v>5</v>
      </c>
      <c r="F66" s="21">
        <v>40</v>
      </c>
      <c r="H66" t="s">
        <v>555</v>
      </c>
      <c r="I66">
        <f>C63+C64+C66</f>
        <v>35</v>
      </c>
      <c r="J66" s="4">
        <f t="shared" ref="J66:L66" si="12">D63+D64+D66</f>
        <v>41</v>
      </c>
      <c r="K66" s="4">
        <f t="shared" si="12"/>
        <v>13</v>
      </c>
      <c r="L66" s="4">
        <f t="shared" si="12"/>
        <v>89</v>
      </c>
      <c r="N66" s="4">
        <f>L66/$L$67</f>
        <v>0.54601226993865026</v>
      </c>
    </row>
    <row r="67" spans="1:19" x14ac:dyDescent="0.2">
      <c r="A67" s="4"/>
      <c r="B67" s="4" t="s">
        <v>436</v>
      </c>
      <c r="C67" s="21">
        <v>58</v>
      </c>
      <c r="D67" s="21">
        <v>77</v>
      </c>
      <c r="E67" s="21">
        <v>28</v>
      </c>
      <c r="F67" s="21">
        <v>163</v>
      </c>
      <c r="H67" s="4" t="s">
        <v>436</v>
      </c>
      <c r="I67" s="21">
        <v>58</v>
      </c>
      <c r="J67" s="21">
        <v>77</v>
      </c>
      <c r="K67" s="21">
        <v>28</v>
      </c>
      <c r="L67" s="21">
        <v>163</v>
      </c>
    </row>
    <row r="69" spans="1:19" x14ac:dyDescent="0.2">
      <c r="I69">
        <f>I$67*$N65</f>
        <v>26.331288343558281</v>
      </c>
      <c r="J69" s="4">
        <f t="shared" ref="J69:K70" si="13">J$67*$N65</f>
        <v>34.957055214723923</v>
      </c>
      <c r="K69" s="4">
        <f t="shared" si="13"/>
        <v>12.711656441717791</v>
      </c>
      <c r="M69">
        <f>CHITEST(I65:K66,I69:K70)</f>
        <v>0.45308944218340769</v>
      </c>
    </row>
    <row r="70" spans="1:19" x14ac:dyDescent="0.2">
      <c r="G70" s="19"/>
      <c r="H70" s="19"/>
      <c r="I70" s="19">
        <f>I$67*$N66</f>
        <v>31.668711656441715</v>
      </c>
      <c r="J70" s="19">
        <f t="shared" si="13"/>
        <v>42.04294478527607</v>
      </c>
      <c r="K70" s="19">
        <f t="shared" si="13"/>
        <v>15.288343558282207</v>
      </c>
      <c r="L70" s="19"/>
      <c r="M70" s="19"/>
      <c r="N70" s="19"/>
    </row>
    <row r="74" spans="1:19" x14ac:dyDescent="0.2">
      <c r="A74" s="4" t="s">
        <v>479</v>
      </c>
      <c r="B74" s="4" t="s">
        <v>437</v>
      </c>
      <c r="C74" s="20" t="s">
        <v>98</v>
      </c>
      <c r="D74" s="20" t="s">
        <v>113</v>
      </c>
      <c r="E74" s="20" t="s">
        <v>70</v>
      </c>
      <c r="F74" s="20" t="s">
        <v>436</v>
      </c>
      <c r="I74" s="4"/>
      <c r="J74" s="20" t="s">
        <v>98</v>
      </c>
      <c r="K74" s="20" t="s">
        <v>113</v>
      </c>
      <c r="L74" s="20" t="s">
        <v>70</v>
      </c>
      <c r="M74" s="20" t="s">
        <v>436</v>
      </c>
    </row>
    <row r="75" spans="1:19" x14ac:dyDescent="0.2">
      <c r="A75" s="4" t="s">
        <v>435</v>
      </c>
      <c r="B75" s="4" t="s">
        <v>152</v>
      </c>
      <c r="C75" s="21">
        <v>6</v>
      </c>
      <c r="D75" s="21">
        <v>4</v>
      </c>
      <c r="E75" s="21">
        <v>12</v>
      </c>
      <c r="F75" s="21">
        <v>22</v>
      </c>
      <c r="G75">
        <f>F75/$F$79</f>
        <v>0.13496932515337423</v>
      </c>
      <c r="I75" s="4" t="s">
        <v>94</v>
      </c>
      <c r="J75" s="21">
        <f>C77</f>
        <v>15</v>
      </c>
      <c r="K75" s="21">
        <f t="shared" ref="K75:M75" si="14">D77</f>
        <v>12</v>
      </c>
      <c r="L75" s="21">
        <f t="shared" si="14"/>
        <v>47</v>
      </c>
      <c r="M75" s="21">
        <f t="shared" si="14"/>
        <v>74</v>
      </c>
      <c r="N75" s="21">
        <f>M75/$M$77</f>
        <v>0.45398773006134968</v>
      </c>
      <c r="P75">
        <f>J$77*$N75</f>
        <v>16.797546012269937</v>
      </c>
      <c r="Q75" s="4">
        <f t="shared" ref="Q75:R76" si="15">K$77*$N75</f>
        <v>15.435582822085889</v>
      </c>
      <c r="R75" s="4">
        <f t="shared" si="15"/>
        <v>41.766871165644169</v>
      </c>
      <c r="S75" s="98">
        <f>CHITEST(J75:L76,P75:R76)</f>
        <v>0.22836458188317241</v>
      </c>
    </row>
    <row r="76" spans="1:19" x14ac:dyDescent="0.2">
      <c r="A76" s="4"/>
      <c r="B76" s="4" t="s">
        <v>169</v>
      </c>
      <c r="C76" s="21">
        <v>9</v>
      </c>
      <c r="D76" s="21">
        <v>6</v>
      </c>
      <c r="E76" s="21">
        <v>12</v>
      </c>
      <c r="F76" s="21">
        <v>27</v>
      </c>
      <c r="G76" s="4">
        <f t="shared" ref="G76:G78" si="16">F76/$F$79</f>
        <v>0.16564417177914109</v>
      </c>
      <c r="I76" s="4" t="s">
        <v>555</v>
      </c>
      <c r="J76" s="4">
        <f>J77-J75</f>
        <v>22</v>
      </c>
      <c r="K76" s="4">
        <f t="shared" ref="K76:M76" si="17">K77-K75</f>
        <v>22</v>
      </c>
      <c r="L76" s="4">
        <f t="shared" si="17"/>
        <v>45</v>
      </c>
      <c r="M76" s="4">
        <f t="shared" si="17"/>
        <v>89</v>
      </c>
      <c r="N76" s="21">
        <f>M76/$M$77</f>
        <v>0.54601226993865026</v>
      </c>
      <c r="P76" s="4">
        <f>J$77*$N76</f>
        <v>20.20245398773006</v>
      </c>
      <c r="Q76" s="4">
        <f t="shared" si="15"/>
        <v>18.564417177914109</v>
      </c>
      <c r="R76" s="4">
        <f t="shared" si="15"/>
        <v>50.233128834355824</v>
      </c>
      <c r="S76" s="4"/>
    </row>
    <row r="77" spans="1:19" x14ac:dyDescent="0.2">
      <c r="A77" s="4"/>
      <c r="B77" s="4" t="s">
        <v>94</v>
      </c>
      <c r="C77" s="21">
        <v>15</v>
      </c>
      <c r="D77" s="21">
        <v>12</v>
      </c>
      <c r="E77" s="21">
        <v>47</v>
      </c>
      <c r="F77" s="21">
        <v>74</v>
      </c>
      <c r="G77" s="4">
        <f t="shared" si="16"/>
        <v>0.45398773006134968</v>
      </c>
      <c r="I77" s="4" t="s">
        <v>436</v>
      </c>
      <c r="J77" s="21">
        <v>37</v>
      </c>
      <c r="K77" s="21">
        <v>34</v>
      </c>
      <c r="L77" s="21">
        <v>92</v>
      </c>
      <c r="M77" s="21">
        <v>163</v>
      </c>
    </row>
    <row r="78" spans="1:19" x14ac:dyDescent="0.2">
      <c r="A78" s="4"/>
      <c r="B78" s="4" t="s">
        <v>82</v>
      </c>
      <c r="C78" s="21">
        <v>7</v>
      </c>
      <c r="D78" s="21">
        <v>12</v>
      </c>
      <c r="E78" s="21">
        <v>21</v>
      </c>
      <c r="F78" s="21">
        <v>40</v>
      </c>
      <c r="G78" s="4">
        <f t="shared" si="16"/>
        <v>0.24539877300613497</v>
      </c>
    </row>
    <row r="79" spans="1:19" x14ac:dyDescent="0.2">
      <c r="A79" s="4"/>
      <c r="B79" s="4" t="s">
        <v>436</v>
      </c>
      <c r="C79" s="21">
        <v>37</v>
      </c>
      <c r="D79" s="21">
        <v>34</v>
      </c>
      <c r="E79" s="21">
        <v>92</v>
      </c>
      <c r="F79" s="21">
        <v>163</v>
      </c>
    </row>
    <row r="81" spans="3:14" x14ac:dyDescent="0.2">
      <c r="C81">
        <f>C$79*$G75</f>
        <v>4.9938650306748462</v>
      </c>
      <c r="D81" s="4">
        <f t="shared" ref="D81:E81" si="18">D$79*$G75</f>
        <v>4.5889570552147241</v>
      </c>
      <c r="E81" s="4">
        <f t="shared" si="18"/>
        <v>12.417177914110429</v>
      </c>
      <c r="F81" s="4"/>
      <c r="G81">
        <f>CHITEST(C75:E78,C81:E84)</f>
        <v>0.40642980253396072</v>
      </c>
    </row>
    <row r="82" spans="3:14" x14ac:dyDescent="0.2">
      <c r="C82" s="4">
        <f t="shared" ref="C82:E82" si="19">C$79*$G76</f>
        <v>6.1288343558282206</v>
      </c>
      <c r="D82" s="4">
        <f t="shared" si="19"/>
        <v>5.631901840490797</v>
      </c>
      <c r="E82" s="4">
        <f t="shared" si="19"/>
        <v>15.239263803680981</v>
      </c>
      <c r="J82" s="24" t="s">
        <v>575</v>
      </c>
      <c r="K82">
        <v>74</v>
      </c>
      <c r="L82" s="22"/>
      <c r="M82" s="22"/>
      <c r="N82" t="s">
        <v>570</v>
      </c>
    </row>
    <row r="83" spans="3:14" x14ac:dyDescent="0.2">
      <c r="C83" s="4">
        <f t="shared" ref="C83:E83" si="20">C$79*$G77</f>
        <v>16.797546012269937</v>
      </c>
      <c r="D83" s="4">
        <f t="shared" si="20"/>
        <v>15.435582822085889</v>
      </c>
      <c r="E83" s="4">
        <f t="shared" si="20"/>
        <v>41.766871165644169</v>
      </c>
      <c r="J83" s="24" t="s">
        <v>576</v>
      </c>
      <c r="K83">
        <v>40</v>
      </c>
      <c r="L83" s="22"/>
      <c r="M83" s="22"/>
      <c r="N83" t="s">
        <v>570</v>
      </c>
    </row>
    <row r="84" spans="3:14" x14ac:dyDescent="0.2">
      <c r="C84" s="4">
        <f t="shared" ref="C84:E84" si="21">C$79*$G78</f>
        <v>9.079754601226993</v>
      </c>
      <c r="D84" s="4">
        <f t="shared" si="21"/>
        <v>8.3435582822085887</v>
      </c>
      <c r="E84" s="4">
        <f t="shared" si="21"/>
        <v>22.576687116564418</v>
      </c>
      <c r="J84" s="24" t="s">
        <v>577</v>
      </c>
      <c r="K84">
        <v>27</v>
      </c>
      <c r="L84" s="22"/>
      <c r="M84" s="22"/>
      <c r="N84" t="s">
        <v>570</v>
      </c>
    </row>
    <row r="85" spans="3:14" x14ac:dyDescent="0.2">
      <c r="C85" s="4"/>
      <c r="D85" s="4"/>
      <c r="E85" s="4"/>
      <c r="J85" s="24" t="s">
        <v>578</v>
      </c>
      <c r="K85">
        <v>22</v>
      </c>
      <c r="L85" s="22"/>
      <c r="M85" s="22"/>
    </row>
  </sheetData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871C2-907C-41AE-8AE9-DD941E1B4D26}">
  <dimension ref="A1:G73"/>
  <sheetViews>
    <sheetView topLeftCell="A37" workbookViewId="0">
      <selection activeCell="S69" sqref="S69"/>
    </sheetView>
  </sheetViews>
  <sheetFormatPr defaultRowHeight="12.75" x14ac:dyDescent="0.2"/>
  <sheetData>
    <row r="1" spans="1:7" x14ac:dyDescent="0.2">
      <c r="A1" t="s">
        <v>556</v>
      </c>
      <c r="B1" t="s">
        <v>435</v>
      </c>
    </row>
    <row r="2" spans="1:7" x14ac:dyDescent="0.2">
      <c r="A2" t="s">
        <v>437</v>
      </c>
      <c r="B2" t="s">
        <v>63</v>
      </c>
      <c r="C2" t="s">
        <v>86</v>
      </c>
      <c r="D2" t="s">
        <v>436</v>
      </c>
    </row>
    <row r="3" spans="1:7" x14ac:dyDescent="0.2">
      <c r="A3" t="s">
        <v>98</v>
      </c>
      <c r="B3">
        <v>5</v>
      </c>
      <c r="C3">
        <v>15</v>
      </c>
      <c r="D3">
        <v>20</v>
      </c>
      <c r="E3">
        <f>D3/$D$6</f>
        <v>0.12269938650306748</v>
      </c>
    </row>
    <row r="4" spans="1:7" x14ac:dyDescent="0.2">
      <c r="A4" t="s">
        <v>113</v>
      </c>
      <c r="B4">
        <v>26</v>
      </c>
      <c r="C4">
        <v>49</v>
      </c>
      <c r="D4">
        <v>75</v>
      </c>
      <c r="E4" s="4">
        <f t="shared" ref="E4:E5" si="0">D4/$D$6</f>
        <v>0.46012269938650308</v>
      </c>
    </row>
    <row r="5" spans="1:7" x14ac:dyDescent="0.2">
      <c r="A5" t="s">
        <v>70</v>
      </c>
      <c r="B5">
        <v>19</v>
      </c>
      <c r="C5">
        <v>49</v>
      </c>
      <c r="D5">
        <v>68</v>
      </c>
      <c r="E5" s="4">
        <f t="shared" si="0"/>
        <v>0.41717791411042943</v>
      </c>
    </row>
    <row r="6" spans="1:7" x14ac:dyDescent="0.2">
      <c r="A6" t="s">
        <v>436</v>
      </c>
      <c r="B6">
        <v>50</v>
      </c>
      <c r="C6">
        <v>113</v>
      </c>
      <c r="D6">
        <v>163</v>
      </c>
    </row>
    <row r="8" spans="1:7" x14ac:dyDescent="0.2">
      <c r="B8">
        <f>B$6*$E3</f>
        <v>6.1349693251533743</v>
      </c>
      <c r="C8" s="4">
        <f>C$6*$E3</f>
        <v>13.865030674846626</v>
      </c>
      <c r="E8">
        <f>CHITEST(B3:C5,B8:C10)</f>
        <v>0.57584620306783263</v>
      </c>
    </row>
    <row r="9" spans="1:7" x14ac:dyDescent="0.2">
      <c r="B9" s="4">
        <f t="shared" ref="B9:C9" si="1">B$6*$E4</f>
        <v>23.006134969325153</v>
      </c>
      <c r="C9" s="4">
        <f t="shared" si="1"/>
        <v>51.993865030674847</v>
      </c>
    </row>
    <row r="10" spans="1:7" x14ac:dyDescent="0.2">
      <c r="B10" s="4">
        <f t="shared" ref="B10:C10" si="2">B$6*$E5</f>
        <v>20.858895705521473</v>
      </c>
      <c r="C10" s="4">
        <f t="shared" si="2"/>
        <v>47.141104294478524</v>
      </c>
    </row>
    <row r="11" spans="1:7" x14ac:dyDescent="0.2">
      <c r="B11" s="4"/>
      <c r="C11" s="4"/>
    </row>
    <row r="12" spans="1:7" x14ac:dyDescent="0.2">
      <c r="A12" t="s">
        <v>493</v>
      </c>
      <c r="B12" t="s">
        <v>435</v>
      </c>
    </row>
    <row r="13" spans="1:7" x14ac:dyDescent="0.2">
      <c r="A13" t="s">
        <v>437</v>
      </c>
      <c r="B13" t="s">
        <v>481</v>
      </c>
      <c r="C13" t="s">
        <v>482</v>
      </c>
      <c r="D13" t="s">
        <v>491</v>
      </c>
      <c r="E13" t="s">
        <v>492</v>
      </c>
      <c r="F13" t="s">
        <v>436</v>
      </c>
    </row>
    <row r="14" spans="1:7" x14ac:dyDescent="0.2">
      <c r="A14" t="s">
        <v>98</v>
      </c>
      <c r="B14">
        <v>4</v>
      </c>
      <c r="C14">
        <v>11</v>
      </c>
      <c r="D14">
        <v>5</v>
      </c>
      <c r="F14">
        <v>20</v>
      </c>
      <c r="G14">
        <f>F14/$F$17</f>
        <v>0.12345679012345678</v>
      </c>
    </row>
    <row r="15" spans="1:7" x14ac:dyDescent="0.2">
      <c r="A15" t="s">
        <v>113</v>
      </c>
      <c r="B15">
        <v>20</v>
      </c>
      <c r="C15">
        <v>31</v>
      </c>
      <c r="D15">
        <v>24</v>
      </c>
      <c r="F15">
        <v>75</v>
      </c>
      <c r="G15" s="4">
        <f t="shared" ref="G15:G16" si="3">F15/$F$17</f>
        <v>0.46296296296296297</v>
      </c>
    </row>
    <row r="16" spans="1:7" x14ac:dyDescent="0.2">
      <c r="A16" t="s">
        <v>70</v>
      </c>
      <c r="B16">
        <v>18</v>
      </c>
      <c r="C16">
        <v>30</v>
      </c>
      <c r="D16">
        <v>19</v>
      </c>
      <c r="F16">
        <v>67</v>
      </c>
      <c r="G16" s="4">
        <f t="shared" si="3"/>
        <v>0.41358024691358025</v>
      </c>
    </row>
    <row r="17" spans="1:6" x14ac:dyDescent="0.2">
      <c r="A17" t="s">
        <v>436</v>
      </c>
      <c r="B17">
        <v>42</v>
      </c>
      <c r="C17">
        <v>72</v>
      </c>
      <c r="D17">
        <v>48</v>
      </c>
      <c r="F17">
        <v>162</v>
      </c>
    </row>
    <row r="19" spans="1:6" x14ac:dyDescent="0.2">
      <c r="B19">
        <f>B$17*$G14</f>
        <v>5.1851851851851851</v>
      </c>
      <c r="C19" s="4">
        <f t="shared" ref="C19:D19" si="4">C$17*$G14</f>
        <v>8.8888888888888893</v>
      </c>
      <c r="D19" s="4">
        <f t="shared" si="4"/>
        <v>5.9259259259259256</v>
      </c>
      <c r="F19">
        <f>CHITEST(B14:D16,B19:D21)</f>
        <v>0.86147274683095865</v>
      </c>
    </row>
    <row r="20" spans="1:6" x14ac:dyDescent="0.2">
      <c r="B20" s="4">
        <f t="shared" ref="B20:D20" si="5">B$17*$G15</f>
        <v>19.444444444444443</v>
      </c>
      <c r="C20" s="4">
        <f t="shared" si="5"/>
        <v>33.333333333333336</v>
      </c>
      <c r="D20" s="4">
        <f t="shared" si="5"/>
        <v>22.222222222222221</v>
      </c>
    </row>
    <row r="21" spans="1:6" x14ac:dyDescent="0.2">
      <c r="B21" s="4">
        <f t="shared" ref="B21:D21" si="6">B$17*$G16</f>
        <v>17.37037037037037</v>
      </c>
      <c r="C21" s="4">
        <f t="shared" si="6"/>
        <v>29.777777777777779</v>
      </c>
      <c r="D21" s="4">
        <f t="shared" si="6"/>
        <v>19.851851851851851</v>
      </c>
    </row>
    <row r="23" spans="1:6" x14ac:dyDescent="0.2">
      <c r="A23" s="19" t="s">
        <v>478</v>
      </c>
      <c r="B23" s="4" t="s">
        <v>435</v>
      </c>
      <c r="C23" s="4"/>
      <c r="D23" s="4"/>
      <c r="E23" s="4"/>
      <c r="F23" s="4"/>
    </row>
    <row r="24" spans="1:6" x14ac:dyDescent="0.2">
      <c r="A24" s="19" t="s">
        <v>437</v>
      </c>
      <c r="B24" s="19" t="s">
        <v>116</v>
      </c>
      <c r="C24" s="19" t="s">
        <v>64</v>
      </c>
      <c r="D24" s="19" t="s">
        <v>136</v>
      </c>
      <c r="E24" s="19" t="s">
        <v>149</v>
      </c>
      <c r="F24" s="19" t="s">
        <v>436</v>
      </c>
    </row>
    <row r="25" spans="1:6" x14ac:dyDescent="0.2">
      <c r="A25" s="20" t="s">
        <v>98</v>
      </c>
      <c r="B25" s="21">
        <v>9</v>
      </c>
      <c r="C25" s="21">
        <v>9</v>
      </c>
      <c r="D25" s="21">
        <v>1</v>
      </c>
      <c r="E25" s="21">
        <v>1</v>
      </c>
      <c r="F25" s="21">
        <v>20</v>
      </c>
    </row>
    <row r="26" spans="1:6" x14ac:dyDescent="0.2">
      <c r="A26" s="20" t="s">
        <v>113</v>
      </c>
      <c r="B26" s="21">
        <v>22</v>
      </c>
      <c r="C26" s="21">
        <v>47</v>
      </c>
      <c r="D26" s="21">
        <v>4</v>
      </c>
      <c r="E26" s="21">
        <v>2</v>
      </c>
      <c r="F26" s="21">
        <v>75</v>
      </c>
    </row>
    <row r="27" spans="1:6" x14ac:dyDescent="0.2">
      <c r="A27" s="20" t="s">
        <v>70</v>
      </c>
      <c r="B27" s="21">
        <v>27</v>
      </c>
      <c r="C27" s="21">
        <v>37</v>
      </c>
      <c r="D27" s="21">
        <v>3</v>
      </c>
      <c r="E27" s="21">
        <v>1</v>
      </c>
      <c r="F27" s="21">
        <v>68</v>
      </c>
    </row>
    <row r="28" spans="1:6" x14ac:dyDescent="0.2">
      <c r="A28" s="20" t="s">
        <v>436</v>
      </c>
      <c r="B28" s="21">
        <v>58</v>
      </c>
      <c r="C28" s="21">
        <v>93</v>
      </c>
      <c r="D28" s="21">
        <v>8</v>
      </c>
      <c r="E28" s="21">
        <v>4</v>
      </c>
      <c r="F28" s="21">
        <v>163</v>
      </c>
    </row>
    <row r="30" spans="1:6" x14ac:dyDescent="0.2">
      <c r="A30" s="4" t="s">
        <v>556</v>
      </c>
      <c r="B30" s="4" t="s">
        <v>435</v>
      </c>
      <c r="C30" s="4"/>
      <c r="D30" s="4"/>
      <c r="E30" s="4"/>
      <c r="F30" s="4"/>
    </row>
    <row r="31" spans="1:6" x14ac:dyDescent="0.2">
      <c r="A31" s="4"/>
      <c r="B31" s="4" t="s">
        <v>63</v>
      </c>
      <c r="C31" s="4" t="s">
        <v>86</v>
      </c>
      <c r="D31" s="4" t="s">
        <v>436</v>
      </c>
      <c r="E31" s="4"/>
      <c r="F31" s="4"/>
    </row>
    <row r="32" spans="1:6" x14ac:dyDescent="0.2">
      <c r="A32" s="4" t="s">
        <v>98</v>
      </c>
      <c r="B32" s="4">
        <v>5</v>
      </c>
      <c r="C32" s="4">
        <v>15</v>
      </c>
      <c r="D32" s="4">
        <v>20</v>
      </c>
      <c r="E32" s="4">
        <f>D32/$D$6</f>
        <v>0.12269938650306748</v>
      </c>
      <c r="F32" s="4"/>
    </row>
    <row r="33" spans="1:6" x14ac:dyDescent="0.2">
      <c r="A33" s="4" t="s">
        <v>113</v>
      </c>
      <c r="B33" s="4">
        <v>26</v>
      </c>
      <c r="C33" s="4">
        <v>49</v>
      </c>
      <c r="D33" s="4">
        <v>75</v>
      </c>
      <c r="E33" s="4">
        <f>D33/$D$6</f>
        <v>0.46012269938650308</v>
      </c>
      <c r="F33" s="4"/>
    </row>
    <row r="34" spans="1:6" x14ac:dyDescent="0.2">
      <c r="A34" s="4" t="s">
        <v>70</v>
      </c>
      <c r="B34" s="4">
        <v>19</v>
      </c>
      <c r="C34" s="4">
        <v>49</v>
      </c>
      <c r="D34" s="4">
        <v>68</v>
      </c>
      <c r="E34" s="4">
        <f>D34/$D$6</f>
        <v>0.41717791411042943</v>
      </c>
      <c r="F34" s="4"/>
    </row>
    <row r="35" spans="1:6" x14ac:dyDescent="0.2">
      <c r="A35" s="4" t="s">
        <v>436</v>
      </c>
      <c r="B35" s="4">
        <v>50</v>
      </c>
      <c r="C35" s="4">
        <v>113</v>
      </c>
      <c r="D35" s="4">
        <v>163</v>
      </c>
      <c r="E35" s="4"/>
      <c r="F35" s="4"/>
    </row>
    <row r="36" spans="1:6" x14ac:dyDescent="0.2">
      <c r="A36" s="4"/>
      <c r="B36" s="4"/>
      <c r="C36" s="4"/>
      <c r="D36" s="4"/>
      <c r="E36" s="4"/>
      <c r="F36" s="4"/>
    </row>
    <row r="37" spans="1:6" x14ac:dyDescent="0.2">
      <c r="A37" s="4"/>
      <c r="B37" s="4">
        <f t="shared" ref="B37:C39" si="7">B$6*$E32</f>
        <v>6.1349693251533743</v>
      </c>
      <c r="C37" s="4">
        <f t="shared" si="7"/>
        <v>13.865030674846626</v>
      </c>
      <c r="D37" s="4"/>
      <c r="E37" s="4">
        <f>CHITEST(B32:C34,B37:C39)</f>
        <v>0.57584620306783263</v>
      </c>
      <c r="F37" s="4"/>
    </row>
    <row r="38" spans="1:6" x14ac:dyDescent="0.2">
      <c r="A38" s="4"/>
      <c r="B38" s="4">
        <f t="shared" si="7"/>
        <v>23.006134969325153</v>
      </c>
      <c r="C38" s="4">
        <f t="shared" si="7"/>
        <v>51.993865030674847</v>
      </c>
      <c r="D38" s="4"/>
      <c r="E38" s="4"/>
      <c r="F38" s="4"/>
    </row>
    <row r="39" spans="1:6" x14ac:dyDescent="0.2">
      <c r="A39" s="4"/>
      <c r="B39" s="4">
        <f t="shared" si="7"/>
        <v>20.858895705521473</v>
      </c>
      <c r="C39" s="4">
        <f t="shared" si="7"/>
        <v>47.141104294478524</v>
      </c>
      <c r="D39" s="4"/>
      <c r="E39" s="4"/>
      <c r="F39" s="4"/>
    </row>
    <row r="40" spans="1:6" x14ac:dyDescent="0.2">
      <c r="A40" s="4"/>
      <c r="B40" s="4"/>
      <c r="C40" s="4"/>
      <c r="D40" s="4"/>
      <c r="E40" s="4"/>
      <c r="F40" s="4"/>
    </row>
    <row r="41" spans="1:6" x14ac:dyDescent="0.2">
      <c r="A41" s="4" t="s">
        <v>493</v>
      </c>
      <c r="B41" s="4" t="s">
        <v>435</v>
      </c>
      <c r="C41" s="4"/>
      <c r="D41" s="4"/>
      <c r="E41" s="4"/>
      <c r="F41" s="4"/>
    </row>
    <row r="42" spans="1:6" x14ac:dyDescent="0.2">
      <c r="A42" s="4"/>
      <c r="B42" s="4" t="s">
        <v>481</v>
      </c>
      <c r="C42" s="4" t="s">
        <v>482</v>
      </c>
      <c r="D42" s="4" t="s">
        <v>491</v>
      </c>
      <c r="E42" s="4" t="s">
        <v>436</v>
      </c>
      <c r="F42" s="4"/>
    </row>
    <row r="43" spans="1:6" x14ac:dyDescent="0.2">
      <c r="A43" s="4" t="s">
        <v>98</v>
      </c>
      <c r="B43" s="4">
        <v>4</v>
      </c>
      <c r="C43" s="4">
        <v>11</v>
      </c>
      <c r="D43" s="4">
        <v>5</v>
      </c>
      <c r="E43" s="4">
        <v>20</v>
      </c>
      <c r="F43" s="4" t="e">
        <f>E43/$E$17</f>
        <v>#DIV/0!</v>
      </c>
    </row>
    <row r="44" spans="1:6" x14ac:dyDescent="0.2">
      <c r="A44" s="4" t="s">
        <v>113</v>
      </c>
      <c r="B44" s="4">
        <v>20</v>
      </c>
      <c r="C44" s="4">
        <v>31</v>
      </c>
      <c r="D44" s="4">
        <v>24</v>
      </c>
      <c r="E44" s="4">
        <v>75</v>
      </c>
      <c r="F44" s="4" t="e">
        <f>E44/$E$17</f>
        <v>#DIV/0!</v>
      </c>
    </row>
    <row r="45" spans="1:6" x14ac:dyDescent="0.2">
      <c r="A45" s="4" t="s">
        <v>70</v>
      </c>
      <c r="B45" s="4">
        <v>18</v>
      </c>
      <c r="C45" s="4">
        <v>30</v>
      </c>
      <c r="D45" s="4">
        <v>19</v>
      </c>
      <c r="E45" s="4">
        <v>67</v>
      </c>
      <c r="F45" s="4" t="e">
        <f>E45/$E$17</f>
        <v>#DIV/0!</v>
      </c>
    </row>
    <row r="46" spans="1:6" x14ac:dyDescent="0.2">
      <c r="A46" s="4" t="s">
        <v>436</v>
      </c>
      <c r="B46" s="4">
        <v>42</v>
      </c>
      <c r="C46" s="4">
        <v>72</v>
      </c>
      <c r="D46" s="4">
        <v>48</v>
      </c>
      <c r="E46" s="4">
        <v>162</v>
      </c>
      <c r="F46" s="4"/>
    </row>
    <row r="47" spans="1:6" x14ac:dyDescent="0.2">
      <c r="A47" s="4"/>
      <c r="B47" s="4"/>
      <c r="C47" s="4"/>
      <c r="D47" s="4"/>
      <c r="E47" s="4"/>
      <c r="F47" s="4"/>
    </row>
    <row r="48" spans="1:6" x14ac:dyDescent="0.2">
      <c r="A48" s="4"/>
      <c r="B48" s="4" t="e">
        <f t="shared" ref="B48:D50" si="8">B$17*$F43</f>
        <v>#DIV/0!</v>
      </c>
      <c r="C48" s="4" t="e">
        <f t="shared" si="8"/>
        <v>#DIV/0!</v>
      </c>
      <c r="D48" s="4" t="e">
        <f t="shared" si="8"/>
        <v>#DIV/0!</v>
      </c>
      <c r="E48" s="4" t="e">
        <f>CHITEST(B43:D45,B48:D50)</f>
        <v>#DIV/0!</v>
      </c>
      <c r="F48" s="4"/>
    </row>
    <row r="49" spans="1:6" x14ac:dyDescent="0.2">
      <c r="A49" s="4"/>
      <c r="B49" s="4" t="e">
        <f t="shared" si="8"/>
        <v>#DIV/0!</v>
      </c>
      <c r="C49" s="4" t="e">
        <f t="shared" si="8"/>
        <v>#DIV/0!</v>
      </c>
      <c r="D49" s="4" t="e">
        <f t="shared" si="8"/>
        <v>#DIV/0!</v>
      </c>
      <c r="E49" s="4"/>
      <c r="F49" s="4"/>
    </row>
    <row r="50" spans="1:6" x14ac:dyDescent="0.2">
      <c r="A50" s="4"/>
      <c r="B50" s="4" t="e">
        <f t="shared" si="8"/>
        <v>#DIV/0!</v>
      </c>
      <c r="C50" s="4" t="e">
        <f t="shared" si="8"/>
        <v>#DIV/0!</v>
      </c>
      <c r="D50" s="4" t="e">
        <f t="shared" si="8"/>
        <v>#DIV/0!</v>
      </c>
      <c r="E50" s="4"/>
      <c r="F50" s="4"/>
    </row>
    <row r="51" spans="1:6" x14ac:dyDescent="0.2">
      <c r="A51" s="4"/>
      <c r="B51" s="4"/>
      <c r="C51" s="4"/>
      <c r="D51" s="4"/>
      <c r="E51" s="4"/>
      <c r="F51" s="4"/>
    </row>
    <row r="52" spans="1:6" x14ac:dyDescent="0.2">
      <c r="A52" s="4"/>
      <c r="B52" s="4"/>
      <c r="C52" s="4"/>
      <c r="D52" s="4"/>
      <c r="E52" s="4"/>
      <c r="F52" s="4"/>
    </row>
    <row r="53" spans="1:6" x14ac:dyDescent="0.2">
      <c r="A53" s="4" t="s">
        <v>556</v>
      </c>
      <c r="B53" s="4" t="s">
        <v>435</v>
      </c>
      <c r="C53" s="4"/>
      <c r="D53" s="4"/>
      <c r="E53" s="4"/>
      <c r="F53" s="4"/>
    </row>
    <row r="54" spans="1:6" x14ac:dyDescent="0.2">
      <c r="A54" s="4"/>
      <c r="B54" s="4" t="s">
        <v>116</v>
      </c>
      <c r="C54" s="4" t="s">
        <v>64</v>
      </c>
      <c r="D54" s="4" t="s">
        <v>534</v>
      </c>
      <c r="E54" s="4" t="s">
        <v>149</v>
      </c>
      <c r="F54" s="4" t="s">
        <v>436</v>
      </c>
    </row>
    <row r="55" spans="1:6" x14ac:dyDescent="0.2">
      <c r="A55" s="4" t="s">
        <v>98</v>
      </c>
      <c r="B55" s="4">
        <v>9</v>
      </c>
      <c r="C55" s="4">
        <v>9</v>
      </c>
      <c r="D55" s="4">
        <v>1</v>
      </c>
      <c r="E55" s="4">
        <v>1</v>
      </c>
      <c r="F55" s="4">
        <v>20</v>
      </c>
    </row>
    <row r="56" spans="1:6" x14ac:dyDescent="0.2">
      <c r="A56" s="4" t="s">
        <v>113</v>
      </c>
      <c r="B56" s="4">
        <v>22</v>
      </c>
      <c r="C56" s="4">
        <v>47</v>
      </c>
      <c r="D56" s="4">
        <v>4</v>
      </c>
      <c r="E56" s="4">
        <v>2</v>
      </c>
      <c r="F56" s="4">
        <v>75</v>
      </c>
    </row>
    <row r="57" spans="1:6" x14ac:dyDescent="0.2">
      <c r="A57" s="4" t="s">
        <v>70</v>
      </c>
      <c r="B57" s="4">
        <v>27</v>
      </c>
      <c r="C57" s="4">
        <v>37</v>
      </c>
      <c r="D57" s="4">
        <v>3</v>
      </c>
      <c r="E57" s="4">
        <v>1</v>
      </c>
      <c r="F57" s="4">
        <v>68</v>
      </c>
    </row>
    <row r="58" spans="1:6" x14ac:dyDescent="0.2">
      <c r="A58" s="4" t="s">
        <v>436</v>
      </c>
      <c r="B58" s="4">
        <v>58</v>
      </c>
      <c r="C58" s="4">
        <v>93</v>
      </c>
      <c r="D58" s="4">
        <v>8</v>
      </c>
      <c r="E58" s="4">
        <v>4</v>
      </c>
      <c r="F58" s="4">
        <v>163</v>
      </c>
    </row>
    <row r="59" spans="1:6" x14ac:dyDescent="0.2">
      <c r="A59" s="4"/>
      <c r="B59" s="4"/>
      <c r="C59" s="4"/>
      <c r="D59" s="4"/>
      <c r="E59" s="4"/>
      <c r="F59" s="4"/>
    </row>
    <row r="60" spans="1:6" x14ac:dyDescent="0.2">
      <c r="A60" s="4" t="s">
        <v>556</v>
      </c>
      <c r="B60" s="4" t="s">
        <v>435</v>
      </c>
      <c r="C60" s="4"/>
      <c r="D60" s="4"/>
      <c r="E60" s="4"/>
      <c r="F60" s="4"/>
    </row>
    <row r="61" spans="1:6" x14ac:dyDescent="0.2">
      <c r="A61" s="4"/>
      <c r="B61" s="4" t="s">
        <v>64</v>
      </c>
      <c r="C61" s="4" t="s">
        <v>534</v>
      </c>
      <c r="D61" s="4" t="s">
        <v>436</v>
      </c>
      <c r="E61" s="4"/>
      <c r="F61" s="4"/>
    </row>
    <row r="62" spans="1:6" x14ac:dyDescent="0.2">
      <c r="A62" s="4" t="s">
        <v>98</v>
      </c>
      <c r="B62" s="4">
        <v>9</v>
      </c>
      <c r="C62" s="4">
        <f>B55+D55+E55</f>
        <v>11</v>
      </c>
      <c r="D62" s="4">
        <v>20</v>
      </c>
      <c r="E62" s="4" t="e">
        <f>D62/$D$36</f>
        <v>#DIV/0!</v>
      </c>
      <c r="F62" s="4"/>
    </row>
    <row r="63" spans="1:6" x14ac:dyDescent="0.2">
      <c r="A63" s="4" t="s">
        <v>113</v>
      </c>
      <c r="B63" s="4">
        <v>47</v>
      </c>
      <c r="C63" s="4">
        <f>B56+D56+E56</f>
        <v>28</v>
      </c>
      <c r="D63" s="4">
        <v>75</v>
      </c>
      <c r="E63" s="4" t="e">
        <f>D63/$D$36</f>
        <v>#DIV/0!</v>
      </c>
      <c r="F63" s="4"/>
    </row>
    <row r="64" spans="1:6" x14ac:dyDescent="0.2">
      <c r="A64" s="4" t="s">
        <v>70</v>
      </c>
      <c r="B64" s="4">
        <v>37</v>
      </c>
      <c r="C64" s="4">
        <f>B57+D57+E57</f>
        <v>31</v>
      </c>
      <c r="D64" s="4">
        <v>68</v>
      </c>
      <c r="E64" s="4" t="e">
        <f>D64/$D$36</f>
        <v>#DIV/0!</v>
      </c>
      <c r="F64" s="4"/>
    </row>
    <row r="65" spans="1:6" x14ac:dyDescent="0.2">
      <c r="A65" s="4" t="s">
        <v>436</v>
      </c>
      <c r="B65" s="4">
        <v>93</v>
      </c>
      <c r="C65" s="4">
        <f>B58+D58+E58</f>
        <v>70</v>
      </c>
      <c r="D65" s="4">
        <v>163</v>
      </c>
      <c r="E65" s="4"/>
      <c r="F65" s="4"/>
    </row>
    <row r="66" spans="1:6" x14ac:dyDescent="0.2">
      <c r="A66" s="4"/>
      <c r="B66" s="4"/>
      <c r="C66" s="4"/>
      <c r="D66" s="4"/>
      <c r="E66" s="4"/>
      <c r="F66" s="4"/>
    </row>
    <row r="67" spans="1:6" x14ac:dyDescent="0.2">
      <c r="A67" s="4"/>
      <c r="B67" s="4" t="e">
        <f t="shared" ref="B67:C69" si="9">B$36*$E62</f>
        <v>#DIV/0!</v>
      </c>
      <c r="C67" s="4" t="e">
        <f t="shared" si="9"/>
        <v>#DIV/0!</v>
      </c>
      <c r="D67" s="4"/>
      <c r="E67" s="4" t="e">
        <f>CHITEST(B62:C64,B67:C69)</f>
        <v>#DIV/0!</v>
      </c>
      <c r="F67" s="4"/>
    </row>
    <row r="68" spans="1:6" x14ac:dyDescent="0.2">
      <c r="A68" s="4"/>
      <c r="B68" s="4" t="e">
        <f t="shared" si="9"/>
        <v>#DIV/0!</v>
      </c>
      <c r="C68" s="4" t="e">
        <f t="shared" si="9"/>
        <v>#DIV/0!</v>
      </c>
      <c r="D68" s="4"/>
      <c r="E68" s="4"/>
      <c r="F68" s="4"/>
    </row>
    <row r="69" spans="1:6" x14ac:dyDescent="0.2">
      <c r="A69" s="4"/>
      <c r="B69" s="4" t="e">
        <f t="shared" si="9"/>
        <v>#DIV/0!</v>
      </c>
      <c r="C69" s="4" t="e">
        <f t="shared" si="9"/>
        <v>#DIV/0!</v>
      </c>
      <c r="D69" s="4"/>
      <c r="E69" s="4"/>
      <c r="F69" s="4"/>
    </row>
    <row r="71" spans="1:6" x14ac:dyDescent="0.2">
      <c r="B71" t="s">
        <v>113</v>
      </c>
      <c r="C71">
        <v>75</v>
      </c>
      <c r="D71" s="22">
        <v>0.46010000000000001</v>
      </c>
      <c r="E71" s="22">
        <v>0.46010000000000001</v>
      </c>
      <c r="F71" t="s">
        <v>570</v>
      </c>
    </row>
    <row r="72" spans="1:6" x14ac:dyDescent="0.2">
      <c r="B72" t="s">
        <v>70</v>
      </c>
      <c r="C72">
        <v>68</v>
      </c>
      <c r="D72" s="22">
        <v>0.41720000000000002</v>
      </c>
      <c r="E72" s="22">
        <v>0.41720000000000002</v>
      </c>
      <c r="F72" t="s">
        <v>570</v>
      </c>
    </row>
    <row r="73" spans="1:6" x14ac:dyDescent="0.2">
      <c r="B73" t="s">
        <v>98</v>
      </c>
      <c r="C73">
        <v>20</v>
      </c>
      <c r="D73" s="22">
        <v>0.1227</v>
      </c>
      <c r="E73" s="22">
        <v>0.1227</v>
      </c>
      <c r="F73" t="s">
        <v>570</v>
      </c>
    </row>
  </sheetData>
  <pageMargins left="0.7" right="0.7" top="0.78740157499999996" bottom="0.78740157499999996" header="0.3" footer="0.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416EE-F5E4-4567-BCE4-DFA32B81D379}">
  <dimension ref="A3:C20"/>
  <sheetViews>
    <sheetView workbookViewId="0">
      <selection activeCell="A3" sqref="A3"/>
    </sheetView>
  </sheetViews>
  <sheetFormatPr defaultRowHeight="12.75" x14ac:dyDescent="0.2"/>
  <sheetData>
    <row r="3" spans="1:3" x14ac:dyDescent="0.2">
      <c r="A3" s="86"/>
      <c r="B3" s="87"/>
      <c r="C3" s="88"/>
    </row>
    <row r="4" spans="1:3" x14ac:dyDescent="0.2">
      <c r="A4" s="89"/>
      <c r="B4" s="90"/>
      <c r="C4" s="91"/>
    </row>
    <row r="5" spans="1:3" x14ac:dyDescent="0.2">
      <c r="A5" s="89"/>
      <c r="B5" s="90"/>
      <c r="C5" s="91"/>
    </row>
    <row r="6" spans="1:3" x14ac:dyDescent="0.2">
      <c r="A6" s="89"/>
      <c r="B6" s="90"/>
      <c r="C6" s="91"/>
    </row>
    <row r="7" spans="1:3" x14ac:dyDescent="0.2">
      <c r="A7" s="89"/>
      <c r="B7" s="90"/>
      <c r="C7" s="91"/>
    </row>
    <row r="8" spans="1:3" x14ac:dyDescent="0.2">
      <c r="A8" s="89"/>
      <c r="B8" s="90"/>
      <c r="C8" s="91"/>
    </row>
    <row r="9" spans="1:3" x14ac:dyDescent="0.2">
      <c r="A9" s="89"/>
      <c r="B9" s="90"/>
      <c r="C9" s="91"/>
    </row>
    <row r="10" spans="1:3" x14ac:dyDescent="0.2">
      <c r="A10" s="89"/>
      <c r="B10" s="90"/>
      <c r="C10" s="91"/>
    </row>
    <row r="11" spans="1:3" x14ac:dyDescent="0.2">
      <c r="A11" s="89"/>
      <c r="B11" s="90"/>
      <c r="C11" s="91"/>
    </row>
    <row r="12" spans="1:3" x14ac:dyDescent="0.2">
      <c r="A12" s="89"/>
      <c r="B12" s="90"/>
      <c r="C12" s="91"/>
    </row>
    <row r="13" spans="1:3" x14ac:dyDescent="0.2">
      <c r="A13" s="89"/>
      <c r="B13" s="90"/>
      <c r="C13" s="91"/>
    </row>
    <row r="14" spans="1:3" x14ac:dyDescent="0.2">
      <c r="A14" s="89"/>
      <c r="B14" s="90"/>
      <c r="C14" s="91"/>
    </row>
    <row r="15" spans="1:3" x14ac:dyDescent="0.2">
      <c r="A15" s="89"/>
      <c r="B15" s="90"/>
      <c r="C15" s="91"/>
    </row>
    <row r="16" spans="1:3" x14ac:dyDescent="0.2">
      <c r="A16" s="89"/>
      <c r="B16" s="90"/>
      <c r="C16" s="91"/>
    </row>
    <row r="17" spans="1:3" x14ac:dyDescent="0.2">
      <c r="A17" s="89"/>
      <c r="B17" s="90"/>
      <c r="C17" s="91"/>
    </row>
    <row r="18" spans="1:3" x14ac:dyDescent="0.2">
      <c r="A18" s="89"/>
      <c r="B18" s="90"/>
      <c r="C18" s="91"/>
    </row>
    <row r="19" spans="1:3" x14ac:dyDescent="0.2">
      <c r="A19" s="89"/>
      <c r="B19" s="90"/>
      <c r="C19" s="91"/>
    </row>
    <row r="20" spans="1:3" x14ac:dyDescent="0.2">
      <c r="A20" s="92"/>
      <c r="B20" s="93"/>
      <c r="C20" s="94"/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80"/>
  <sheetViews>
    <sheetView workbookViewId="0">
      <selection activeCell="AP1" sqref="AP1"/>
    </sheetView>
  </sheetViews>
  <sheetFormatPr defaultRowHeight="12.75" x14ac:dyDescent="0.2"/>
  <cols>
    <col min="1" max="1" width="12.7109375" customWidth="1"/>
    <col min="2" max="2" width="13.7109375" customWidth="1"/>
    <col min="3" max="4" width="16.7109375" customWidth="1"/>
    <col min="5" max="5" width="12.7109375" customWidth="1"/>
    <col min="6" max="16" width="20.7109375" customWidth="1"/>
    <col min="17" max="17" width="59.85546875" style="4" bestFit="1" customWidth="1"/>
    <col min="18" max="18" width="162.7109375" style="4" bestFit="1" customWidth="1"/>
    <col min="19" max="19" width="162.7109375" style="4" customWidth="1"/>
    <col min="20" max="23" width="20.7109375" customWidth="1"/>
    <col min="24" max="24" width="20.7109375" style="4" customWidth="1"/>
    <col min="25" max="35" width="20.7109375" customWidth="1"/>
    <col min="36" max="36" width="20.7109375" style="4" customWidth="1"/>
    <col min="37" max="40" width="20.7109375" customWidth="1"/>
    <col min="41" max="41" width="67.5703125" bestFit="1" customWidth="1"/>
    <col min="42" max="42" width="52.85546875" style="4" bestFit="1" customWidth="1"/>
    <col min="43" max="49" width="20.7109375" customWidth="1"/>
    <col min="50" max="50" width="20.7109375" style="4" customWidth="1"/>
    <col min="51" max="54" width="20.7109375" customWidth="1"/>
    <col min="55" max="55" width="96" bestFit="1" customWidth="1"/>
    <col min="56" max="56" width="20.7109375" style="4" customWidth="1"/>
    <col min="57" max="59" width="20.7109375" customWidth="1"/>
    <col min="60" max="60" width="20.7109375" style="4" customWidth="1"/>
    <col min="61" max="63" width="20.7109375" customWidth="1"/>
    <col min="64" max="64" width="111.85546875" bestFit="1" customWidth="1"/>
    <col min="65" max="65" width="20.7109375" style="4" customWidth="1"/>
    <col min="66" max="71" width="20.7109375" customWidth="1"/>
  </cols>
  <sheetData>
    <row r="1" spans="1:69" x14ac:dyDescent="0.2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496</v>
      </c>
      <c r="L1" s="21" t="s">
        <v>526</v>
      </c>
      <c r="M1" s="21" t="s">
        <v>12</v>
      </c>
      <c r="N1" s="21" t="s">
        <v>496</v>
      </c>
      <c r="O1" s="21" t="s">
        <v>14</v>
      </c>
      <c r="P1" s="21" t="s">
        <v>15</v>
      </c>
      <c r="Q1" s="95" t="s">
        <v>497</v>
      </c>
      <c r="R1" s="21" t="s">
        <v>16</v>
      </c>
      <c r="S1" s="21" t="s">
        <v>17</v>
      </c>
      <c r="T1" s="21" t="s">
        <v>18</v>
      </c>
      <c r="U1" s="21" t="s">
        <v>19</v>
      </c>
      <c r="V1" s="21" t="s">
        <v>20</v>
      </c>
      <c r="W1" s="21" t="s">
        <v>21</v>
      </c>
      <c r="X1" s="95" t="s">
        <v>520</v>
      </c>
      <c r="Y1" s="21" t="s">
        <v>22</v>
      </c>
      <c r="Z1" s="21" t="s">
        <v>23</v>
      </c>
      <c r="AA1" s="21" t="s">
        <v>24</v>
      </c>
      <c r="AB1" s="21" t="s">
        <v>25</v>
      </c>
      <c r="AC1" s="21" t="s">
        <v>26</v>
      </c>
      <c r="AD1" s="21" t="s">
        <v>27</v>
      </c>
      <c r="AE1" s="21" t="s">
        <v>28</v>
      </c>
      <c r="AF1" s="21" t="s">
        <v>29</v>
      </c>
      <c r="AG1" s="21" t="s">
        <v>30</v>
      </c>
      <c r="AH1" s="21" t="s">
        <v>31</v>
      </c>
      <c r="AI1" s="21" t="s">
        <v>32</v>
      </c>
      <c r="AJ1" s="95" t="s">
        <v>521</v>
      </c>
      <c r="AK1" s="21" t="s">
        <v>33</v>
      </c>
      <c r="AL1" s="21" t="s">
        <v>34</v>
      </c>
      <c r="AM1" s="21" t="s">
        <v>35</v>
      </c>
      <c r="AN1" s="21" t="s">
        <v>36</v>
      </c>
      <c r="AO1" s="21" t="s">
        <v>37</v>
      </c>
      <c r="AP1" s="95" t="s">
        <v>499</v>
      </c>
      <c r="AQ1" s="21" t="s">
        <v>38</v>
      </c>
      <c r="AR1" s="21" t="s">
        <v>39</v>
      </c>
      <c r="AS1" s="21" t="s">
        <v>40</v>
      </c>
      <c r="AT1" s="21" t="s">
        <v>41</v>
      </c>
      <c r="AU1" s="21" t="s">
        <v>42</v>
      </c>
      <c r="AV1" s="21" t="s">
        <v>43</v>
      </c>
      <c r="AW1" s="21" t="s">
        <v>44</v>
      </c>
      <c r="AX1" s="21" t="s">
        <v>544</v>
      </c>
      <c r="AY1" s="21" t="s">
        <v>45</v>
      </c>
      <c r="AZ1" s="21" t="s">
        <v>46</v>
      </c>
      <c r="BA1" s="21" t="s">
        <v>47</v>
      </c>
      <c r="BB1" s="21" t="s">
        <v>48</v>
      </c>
      <c r="BC1" s="21" t="s">
        <v>49</v>
      </c>
      <c r="BD1" s="21" t="s">
        <v>550</v>
      </c>
      <c r="BE1" s="21" t="s">
        <v>50</v>
      </c>
      <c r="BF1" s="21" t="s">
        <v>51</v>
      </c>
      <c r="BG1" s="21" t="s">
        <v>52</v>
      </c>
      <c r="BH1" s="21" t="s">
        <v>373</v>
      </c>
      <c r="BI1" s="21" t="s">
        <v>53</v>
      </c>
      <c r="BJ1" s="21" t="s">
        <v>54</v>
      </c>
      <c r="BK1" s="21" t="s">
        <v>55</v>
      </c>
      <c r="BL1" s="21" t="s">
        <v>56</v>
      </c>
      <c r="BM1" s="95" t="s">
        <v>519</v>
      </c>
      <c r="BN1" s="21" t="s">
        <v>57</v>
      </c>
      <c r="BO1" s="21" t="s">
        <v>58</v>
      </c>
      <c r="BP1" s="21" t="s">
        <v>59</v>
      </c>
      <c r="BQ1" s="21" t="s">
        <v>60</v>
      </c>
    </row>
    <row r="2" spans="1:69" x14ac:dyDescent="0.2">
      <c r="A2" s="85">
        <v>1</v>
      </c>
      <c r="B2" s="85">
        <v>5673667</v>
      </c>
      <c r="C2" s="85" t="s">
        <v>61</v>
      </c>
      <c r="D2" s="85">
        <v>204</v>
      </c>
      <c r="E2" s="85" t="s">
        <v>62</v>
      </c>
      <c r="F2" s="85" t="s">
        <v>63</v>
      </c>
      <c r="G2" s="85" t="s">
        <v>482</v>
      </c>
      <c r="H2" s="85" t="s">
        <v>64</v>
      </c>
      <c r="I2" s="85" t="s">
        <v>62</v>
      </c>
      <c r="J2" s="85" t="s">
        <v>65</v>
      </c>
      <c r="K2" s="85" t="s">
        <v>62</v>
      </c>
      <c r="L2" s="85" t="s">
        <v>62</v>
      </c>
      <c r="M2" s="85" t="s">
        <v>62</v>
      </c>
      <c r="N2" s="85" t="s">
        <v>62</v>
      </c>
      <c r="O2" s="85" t="s">
        <v>62</v>
      </c>
      <c r="P2" s="85" t="s">
        <v>62</v>
      </c>
      <c r="Q2" s="85" t="s">
        <v>65</v>
      </c>
      <c r="R2" s="85" t="s">
        <v>66</v>
      </c>
      <c r="S2" s="85" t="s">
        <v>67</v>
      </c>
      <c r="T2" s="85" t="s">
        <v>68</v>
      </c>
      <c r="U2" s="85" t="s">
        <v>62</v>
      </c>
      <c r="V2" s="85" t="s">
        <v>62</v>
      </c>
      <c r="W2" s="85" t="s">
        <v>62</v>
      </c>
      <c r="X2" s="4" t="s">
        <v>527</v>
      </c>
      <c r="Y2" s="85" t="s">
        <v>69</v>
      </c>
      <c r="Z2" s="85" t="s">
        <v>62</v>
      </c>
      <c r="AA2" s="85" t="s">
        <v>62</v>
      </c>
      <c r="AB2" s="85" t="s">
        <v>62</v>
      </c>
      <c r="AC2" s="85" t="s">
        <v>62</v>
      </c>
      <c r="AD2" s="85" t="s">
        <v>62</v>
      </c>
      <c r="AE2" s="85" t="s">
        <v>62</v>
      </c>
      <c r="AF2" s="85" t="s">
        <v>62</v>
      </c>
      <c r="AG2" s="85" t="s">
        <v>62</v>
      </c>
      <c r="AH2" s="85" t="s">
        <v>62</v>
      </c>
      <c r="AI2" s="85" t="s">
        <v>62</v>
      </c>
      <c r="AJ2" s="21" t="s">
        <v>531</v>
      </c>
      <c r="AK2" s="85" t="s">
        <v>70</v>
      </c>
      <c r="AL2" s="85" t="s">
        <v>71</v>
      </c>
      <c r="AM2" s="85" t="s">
        <v>72</v>
      </c>
      <c r="AN2" s="85" t="s">
        <v>73</v>
      </c>
      <c r="AO2" s="85" t="s">
        <v>62</v>
      </c>
      <c r="AP2" s="4" t="s">
        <v>513</v>
      </c>
      <c r="AQ2" s="85" t="s">
        <v>74</v>
      </c>
      <c r="AR2" s="85" t="s">
        <v>75</v>
      </c>
      <c r="AS2" s="85" t="s">
        <v>76</v>
      </c>
      <c r="AT2" s="85" t="s">
        <v>62</v>
      </c>
      <c r="AU2" s="85" t="s">
        <v>62</v>
      </c>
      <c r="AV2" s="85" t="s">
        <v>62</v>
      </c>
      <c r="AW2" s="85" t="s">
        <v>62</v>
      </c>
      <c r="AX2" s="4" t="s">
        <v>76</v>
      </c>
      <c r="AY2" s="85" t="s">
        <v>77</v>
      </c>
      <c r="AZ2" s="85" t="s">
        <v>62</v>
      </c>
      <c r="BA2" s="85" t="s">
        <v>78</v>
      </c>
      <c r="BB2" s="85" t="s">
        <v>62</v>
      </c>
      <c r="BC2" s="85" t="s">
        <v>62</v>
      </c>
      <c r="BD2" s="4" t="s">
        <v>78</v>
      </c>
      <c r="BE2" s="85" t="s">
        <v>62</v>
      </c>
      <c r="BF2" s="85" t="s">
        <v>62</v>
      </c>
      <c r="BG2" s="85" t="s">
        <v>79</v>
      </c>
      <c r="BH2" s="4" t="s">
        <v>79</v>
      </c>
      <c r="BI2" s="85" t="s">
        <v>80</v>
      </c>
      <c r="BJ2" s="85" t="s">
        <v>62</v>
      </c>
      <c r="BK2" s="85" t="s">
        <v>62</v>
      </c>
      <c r="BL2" s="85" t="s">
        <v>81</v>
      </c>
      <c r="BM2" s="85" t="s">
        <v>500</v>
      </c>
      <c r="BN2" s="85" t="s">
        <v>82</v>
      </c>
      <c r="BO2" s="85" t="s">
        <v>70</v>
      </c>
      <c r="BP2" s="85" t="s">
        <v>83</v>
      </c>
      <c r="BQ2" s="85" t="s">
        <v>84</v>
      </c>
    </row>
    <row r="3" spans="1:69" x14ac:dyDescent="0.2">
      <c r="A3" s="85">
        <v>2</v>
      </c>
      <c r="B3" s="85">
        <v>5673668</v>
      </c>
      <c r="C3" s="85" t="s">
        <v>85</v>
      </c>
      <c r="D3" s="85">
        <v>490</v>
      </c>
      <c r="E3" s="85" t="s">
        <v>62</v>
      </c>
      <c r="F3" s="85" t="s">
        <v>86</v>
      </c>
      <c r="G3" s="85" t="s">
        <v>482</v>
      </c>
      <c r="H3" s="85" t="s">
        <v>64</v>
      </c>
      <c r="I3" s="85" t="s">
        <v>62</v>
      </c>
      <c r="J3" s="85" t="s">
        <v>65</v>
      </c>
      <c r="K3" s="85" t="s">
        <v>62</v>
      </c>
      <c r="L3" s="85" t="s">
        <v>62</v>
      </c>
      <c r="M3" s="85" t="s">
        <v>62</v>
      </c>
      <c r="N3" s="85" t="s">
        <v>62</v>
      </c>
      <c r="O3" s="85" t="s">
        <v>62</v>
      </c>
      <c r="P3" s="85" t="s">
        <v>62</v>
      </c>
      <c r="Q3" s="85" t="s">
        <v>65</v>
      </c>
      <c r="R3" s="85" t="s">
        <v>87</v>
      </c>
      <c r="S3" s="85" t="s">
        <v>67</v>
      </c>
      <c r="T3" s="85" t="s">
        <v>68</v>
      </c>
      <c r="U3" s="85" t="s">
        <v>62</v>
      </c>
      <c r="V3" s="85" t="s">
        <v>62</v>
      </c>
      <c r="W3" s="85" t="s">
        <v>62</v>
      </c>
      <c r="X3" s="4" t="s">
        <v>527</v>
      </c>
      <c r="Y3" s="85" t="s">
        <v>62</v>
      </c>
      <c r="Z3" s="85" t="s">
        <v>62</v>
      </c>
      <c r="AA3" s="85" t="s">
        <v>62</v>
      </c>
      <c r="AB3" s="85" t="s">
        <v>62</v>
      </c>
      <c r="AC3" s="85" t="s">
        <v>88</v>
      </c>
      <c r="AD3" s="85" t="s">
        <v>62</v>
      </c>
      <c r="AE3" s="85" t="s">
        <v>62</v>
      </c>
      <c r="AF3" s="85" t="s">
        <v>62</v>
      </c>
      <c r="AG3" s="85" t="s">
        <v>62</v>
      </c>
      <c r="AH3" s="85" t="s">
        <v>62</v>
      </c>
      <c r="AI3" s="85" t="s">
        <v>62</v>
      </c>
      <c r="AJ3" s="21" t="s">
        <v>532</v>
      </c>
      <c r="AK3" s="85" t="s">
        <v>70</v>
      </c>
      <c r="AL3" s="85" t="s">
        <v>71</v>
      </c>
      <c r="AM3" s="85" t="s">
        <v>72</v>
      </c>
      <c r="AN3" s="85" t="s">
        <v>73</v>
      </c>
      <c r="AO3" s="85" t="s">
        <v>62</v>
      </c>
      <c r="AP3" s="4" t="s">
        <v>513</v>
      </c>
      <c r="AQ3" s="85" t="s">
        <v>74</v>
      </c>
      <c r="AR3" s="85" t="s">
        <v>75</v>
      </c>
      <c r="AS3" s="85" t="s">
        <v>76</v>
      </c>
      <c r="AT3" s="85" t="s">
        <v>89</v>
      </c>
      <c r="AU3" s="85" t="s">
        <v>62</v>
      </c>
      <c r="AV3" s="85" t="s">
        <v>62</v>
      </c>
      <c r="AW3" s="85" t="s">
        <v>62</v>
      </c>
      <c r="AX3" s="4" t="s">
        <v>535</v>
      </c>
      <c r="AY3" s="85" t="s">
        <v>77</v>
      </c>
      <c r="AZ3" s="85" t="s">
        <v>62</v>
      </c>
      <c r="BA3" s="85" t="s">
        <v>78</v>
      </c>
      <c r="BB3" s="85" t="s">
        <v>62</v>
      </c>
      <c r="BC3" s="85" t="s">
        <v>62</v>
      </c>
      <c r="BD3" s="4" t="s">
        <v>78</v>
      </c>
      <c r="BE3" s="85" t="s">
        <v>90</v>
      </c>
      <c r="BF3" s="85" t="s">
        <v>91</v>
      </c>
      <c r="BG3" s="85" t="s">
        <v>62</v>
      </c>
      <c r="BH3" s="4" t="s">
        <v>545</v>
      </c>
      <c r="BI3" s="85" t="s">
        <v>80</v>
      </c>
      <c r="BJ3" s="85" t="s">
        <v>92</v>
      </c>
      <c r="BK3" s="85" t="s">
        <v>93</v>
      </c>
      <c r="BL3" s="85" t="s">
        <v>81</v>
      </c>
      <c r="BM3" s="85" t="s">
        <v>501</v>
      </c>
      <c r="BN3" s="85" t="s">
        <v>94</v>
      </c>
      <c r="BO3" s="85" t="s">
        <v>70</v>
      </c>
      <c r="BP3" s="85" t="s">
        <v>83</v>
      </c>
      <c r="BQ3" s="85" t="s">
        <v>95</v>
      </c>
    </row>
    <row r="4" spans="1:69" x14ac:dyDescent="0.2">
      <c r="A4" s="85">
        <v>3</v>
      </c>
      <c r="B4" s="85">
        <v>5673670</v>
      </c>
      <c r="C4" s="85" t="s">
        <v>96</v>
      </c>
      <c r="D4" s="85">
        <v>1263</v>
      </c>
      <c r="E4" s="85" t="s">
        <v>62</v>
      </c>
      <c r="F4" s="85" t="s">
        <v>86</v>
      </c>
      <c r="G4" s="85" t="s">
        <v>481</v>
      </c>
      <c r="H4" s="85" t="s">
        <v>64</v>
      </c>
      <c r="I4" s="85" t="s">
        <v>62</v>
      </c>
      <c r="J4" s="85" t="s">
        <v>65</v>
      </c>
      <c r="K4" s="85" t="s">
        <v>62</v>
      </c>
      <c r="L4" s="85" t="s">
        <v>62</v>
      </c>
      <c r="M4" s="85" t="s">
        <v>62</v>
      </c>
      <c r="N4" s="85" t="s">
        <v>62</v>
      </c>
      <c r="O4" s="85" t="s">
        <v>62</v>
      </c>
      <c r="P4" s="85" t="s">
        <v>62</v>
      </c>
      <c r="Q4" s="85" t="s">
        <v>65</v>
      </c>
      <c r="R4" s="85" t="s">
        <v>87</v>
      </c>
      <c r="S4" s="85" t="s">
        <v>67</v>
      </c>
      <c r="T4" s="85" t="s">
        <v>62</v>
      </c>
      <c r="U4" s="85" t="s">
        <v>62</v>
      </c>
      <c r="V4" s="85" t="s">
        <v>62</v>
      </c>
      <c r="W4" s="85" t="s">
        <v>62</v>
      </c>
      <c r="X4" s="4" t="s">
        <v>528</v>
      </c>
      <c r="Y4" s="85" t="s">
        <v>62</v>
      </c>
      <c r="Z4" s="85" t="s">
        <v>62</v>
      </c>
      <c r="AA4" s="85" t="s">
        <v>62</v>
      </c>
      <c r="AB4" s="85" t="s">
        <v>62</v>
      </c>
      <c r="AC4" s="85" t="s">
        <v>62</v>
      </c>
      <c r="AD4" s="85" t="s">
        <v>62</v>
      </c>
      <c r="AE4" s="85" t="s">
        <v>62</v>
      </c>
      <c r="AF4" s="85" t="s">
        <v>62</v>
      </c>
      <c r="AG4" s="85" t="s">
        <v>62</v>
      </c>
      <c r="AH4" s="85" t="s">
        <v>62</v>
      </c>
      <c r="AI4" s="85" t="s">
        <v>97</v>
      </c>
      <c r="AJ4" s="21" t="s">
        <v>97</v>
      </c>
      <c r="AK4" s="85" t="s">
        <v>98</v>
      </c>
      <c r="AL4" s="85" t="s">
        <v>99</v>
      </c>
      <c r="AM4" s="85" t="s">
        <v>62</v>
      </c>
      <c r="AN4" s="85" t="s">
        <v>62</v>
      </c>
      <c r="AO4" s="85" t="s">
        <v>99</v>
      </c>
      <c r="AP4" s="4" t="s">
        <v>514</v>
      </c>
      <c r="AQ4" s="85" t="s">
        <v>99</v>
      </c>
      <c r="AR4" s="85" t="s">
        <v>98</v>
      </c>
      <c r="AS4" s="85" t="s">
        <v>76</v>
      </c>
      <c r="AT4" s="85" t="s">
        <v>62</v>
      </c>
      <c r="AU4" s="85" t="s">
        <v>62</v>
      </c>
      <c r="AV4" s="85" t="s">
        <v>62</v>
      </c>
      <c r="AW4" s="85" t="s">
        <v>62</v>
      </c>
      <c r="AX4" s="4" t="s">
        <v>76</v>
      </c>
      <c r="AY4" s="85" t="s">
        <v>100</v>
      </c>
      <c r="AZ4" s="85" t="s">
        <v>62</v>
      </c>
      <c r="BA4" s="85" t="s">
        <v>62</v>
      </c>
      <c r="BB4" s="85" t="s">
        <v>101</v>
      </c>
      <c r="BC4" s="85" t="s">
        <v>62</v>
      </c>
      <c r="BD4" s="4" t="s">
        <v>101</v>
      </c>
      <c r="BE4" s="85" t="s">
        <v>90</v>
      </c>
      <c r="BF4" s="85" t="s">
        <v>62</v>
      </c>
      <c r="BG4" s="85" t="s">
        <v>62</v>
      </c>
      <c r="BH4" s="4" t="s">
        <v>90</v>
      </c>
      <c r="BI4" s="85" t="s">
        <v>80</v>
      </c>
      <c r="BJ4" s="85" t="s">
        <v>62</v>
      </c>
      <c r="BK4" s="85" t="s">
        <v>62</v>
      </c>
      <c r="BL4" s="85" t="s">
        <v>62</v>
      </c>
      <c r="BM4" s="85" t="s">
        <v>502</v>
      </c>
      <c r="BN4" s="85" t="s">
        <v>82</v>
      </c>
      <c r="BO4" s="85" t="s">
        <v>98</v>
      </c>
      <c r="BP4" s="85" t="s">
        <v>83</v>
      </c>
      <c r="BQ4" s="85" t="s">
        <v>102</v>
      </c>
    </row>
    <row r="5" spans="1:69" x14ac:dyDescent="0.2">
      <c r="A5" s="85">
        <v>4</v>
      </c>
      <c r="B5" s="85">
        <v>5673682</v>
      </c>
      <c r="C5" s="85" t="s">
        <v>103</v>
      </c>
      <c r="D5" s="85">
        <v>542</v>
      </c>
      <c r="E5" s="85" t="s">
        <v>62</v>
      </c>
      <c r="F5" s="85" t="s">
        <v>63</v>
      </c>
      <c r="G5" s="85" t="s">
        <v>481</v>
      </c>
      <c r="H5" s="85" t="s">
        <v>64</v>
      </c>
      <c r="I5" s="85" t="s">
        <v>62</v>
      </c>
      <c r="J5" s="85" t="s">
        <v>65</v>
      </c>
      <c r="K5" s="85" t="s">
        <v>62</v>
      </c>
      <c r="L5" s="85" t="s">
        <v>62</v>
      </c>
      <c r="M5" s="85" t="s">
        <v>62</v>
      </c>
      <c r="N5" s="85" t="s">
        <v>62</v>
      </c>
      <c r="O5" s="85" t="s">
        <v>62</v>
      </c>
      <c r="P5" s="85" t="s">
        <v>62</v>
      </c>
      <c r="Q5" s="85" t="s">
        <v>65</v>
      </c>
      <c r="R5" s="85" t="s">
        <v>104</v>
      </c>
      <c r="S5" s="85" t="s">
        <v>67</v>
      </c>
      <c r="T5" s="85" t="s">
        <v>68</v>
      </c>
      <c r="U5" s="85" t="s">
        <v>62</v>
      </c>
      <c r="V5" s="85" t="s">
        <v>62</v>
      </c>
      <c r="W5" s="85" t="s">
        <v>62</v>
      </c>
      <c r="X5" s="4" t="s">
        <v>527</v>
      </c>
      <c r="Y5" s="85" t="s">
        <v>62</v>
      </c>
      <c r="Z5" s="85" t="s">
        <v>62</v>
      </c>
      <c r="AA5" s="85" t="s">
        <v>62</v>
      </c>
      <c r="AB5" s="85" t="s">
        <v>62</v>
      </c>
      <c r="AC5" s="85" t="s">
        <v>88</v>
      </c>
      <c r="AD5" s="85" t="s">
        <v>62</v>
      </c>
      <c r="AE5" s="85" t="s">
        <v>62</v>
      </c>
      <c r="AF5" s="85" t="s">
        <v>62</v>
      </c>
      <c r="AG5" s="85" t="s">
        <v>62</v>
      </c>
      <c r="AH5" s="85" t="s">
        <v>62</v>
      </c>
      <c r="AI5" s="85" t="s">
        <v>62</v>
      </c>
      <c r="AJ5" s="21" t="s">
        <v>532</v>
      </c>
      <c r="AK5" s="85" t="s">
        <v>70</v>
      </c>
      <c r="AL5" s="85" t="s">
        <v>105</v>
      </c>
      <c r="AM5" s="85" t="s">
        <v>62</v>
      </c>
      <c r="AN5" s="85" t="s">
        <v>73</v>
      </c>
      <c r="AO5" s="85" t="s">
        <v>62</v>
      </c>
      <c r="AP5" s="4" t="s">
        <v>515</v>
      </c>
      <c r="AQ5" s="85" t="s">
        <v>106</v>
      </c>
      <c r="AR5" s="85" t="s">
        <v>107</v>
      </c>
      <c r="AS5" s="85" t="s">
        <v>62</v>
      </c>
      <c r="AT5" s="85" t="s">
        <v>62</v>
      </c>
      <c r="AU5" s="85" t="s">
        <v>62</v>
      </c>
      <c r="AV5" s="85" t="s">
        <v>108</v>
      </c>
      <c r="AW5" s="85" t="s">
        <v>62</v>
      </c>
      <c r="AX5" s="4" t="s">
        <v>108</v>
      </c>
      <c r="AY5" s="85" t="s">
        <v>100</v>
      </c>
      <c r="AZ5" s="85" t="s">
        <v>109</v>
      </c>
      <c r="BA5" s="85" t="s">
        <v>62</v>
      </c>
      <c r="BB5" s="85" t="s">
        <v>101</v>
      </c>
      <c r="BC5" s="85" t="s">
        <v>62</v>
      </c>
      <c r="BD5" s="4" t="s">
        <v>551</v>
      </c>
      <c r="BE5" s="85" t="s">
        <v>62</v>
      </c>
      <c r="BF5" s="85" t="s">
        <v>62</v>
      </c>
      <c r="BG5" s="85" t="s">
        <v>79</v>
      </c>
      <c r="BH5" s="4" t="s">
        <v>79</v>
      </c>
      <c r="BI5" s="85" t="s">
        <v>80</v>
      </c>
      <c r="BJ5" s="85" t="s">
        <v>62</v>
      </c>
      <c r="BK5" s="85" t="s">
        <v>62</v>
      </c>
      <c r="BL5" s="85" t="s">
        <v>62</v>
      </c>
      <c r="BM5" s="85" t="s">
        <v>502</v>
      </c>
      <c r="BN5" s="85" t="s">
        <v>82</v>
      </c>
      <c r="BO5" s="85" t="s">
        <v>70</v>
      </c>
      <c r="BP5" s="85" t="s">
        <v>83</v>
      </c>
      <c r="BQ5" s="85" t="s">
        <v>102</v>
      </c>
    </row>
    <row r="6" spans="1:69" x14ac:dyDescent="0.2">
      <c r="A6" s="85">
        <v>5</v>
      </c>
      <c r="B6" s="85">
        <v>5673687</v>
      </c>
      <c r="C6" s="85" t="s">
        <v>110</v>
      </c>
      <c r="D6" s="85">
        <v>248</v>
      </c>
      <c r="E6" s="85" t="s">
        <v>111</v>
      </c>
      <c r="F6" s="85" t="s">
        <v>86</v>
      </c>
      <c r="G6" s="85" t="s">
        <v>482</v>
      </c>
      <c r="H6" s="85" t="s">
        <v>64</v>
      </c>
      <c r="I6" s="85" t="s">
        <v>62</v>
      </c>
      <c r="J6" s="85" t="s">
        <v>65</v>
      </c>
      <c r="K6" s="85" t="s">
        <v>62</v>
      </c>
      <c r="L6" s="85" t="s">
        <v>62</v>
      </c>
      <c r="M6" s="85" t="s">
        <v>62</v>
      </c>
      <c r="N6" s="85" t="s">
        <v>62</v>
      </c>
      <c r="O6" s="85" t="s">
        <v>62</v>
      </c>
      <c r="P6" s="85" t="s">
        <v>62</v>
      </c>
      <c r="Q6" s="85" t="s">
        <v>65</v>
      </c>
      <c r="R6" s="85" t="s">
        <v>104</v>
      </c>
      <c r="S6" s="85" t="s">
        <v>62</v>
      </c>
      <c r="T6" s="85" t="s">
        <v>68</v>
      </c>
      <c r="U6" s="85" t="s">
        <v>62</v>
      </c>
      <c r="V6" s="85" t="s">
        <v>62</v>
      </c>
      <c r="W6" s="85" t="s">
        <v>62</v>
      </c>
      <c r="X6" s="4" t="s">
        <v>529</v>
      </c>
      <c r="Y6" s="85" t="s">
        <v>62</v>
      </c>
      <c r="Z6" s="85" t="s">
        <v>62</v>
      </c>
      <c r="AA6" s="85" t="s">
        <v>62</v>
      </c>
      <c r="AB6" s="85" t="s">
        <v>62</v>
      </c>
      <c r="AC6" s="85" t="s">
        <v>62</v>
      </c>
      <c r="AD6" s="85" t="s">
        <v>62</v>
      </c>
      <c r="AE6" s="85" t="s">
        <v>62</v>
      </c>
      <c r="AF6" s="85" t="s">
        <v>62</v>
      </c>
      <c r="AG6" s="85" t="s">
        <v>62</v>
      </c>
      <c r="AH6" s="85" t="s">
        <v>62</v>
      </c>
      <c r="AI6" s="85" t="s">
        <v>97</v>
      </c>
      <c r="AJ6" s="21" t="s">
        <v>97</v>
      </c>
      <c r="AK6" s="85" t="s">
        <v>70</v>
      </c>
      <c r="AL6" s="85" t="s">
        <v>105</v>
      </c>
      <c r="AM6" s="85" t="s">
        <v>62</v>
      </c>
      <c r="AN6" s="85" t="s">
        <v>73</v>
      </c>
      <c r="AO6" s="85" t="s">
        <v>62</v>
      </c>
      <c r="AP6" s="4" t="s">
        <v>515</v>
      </c>
      <c r="AQ6" s="85" t="s">
        <v>112</v>
      </c>
      <c r="AR6" s="85" t="s">
        <v>75</v>
      </c>
      <c r="AS6" s="85" t="s">
        <v>76</v>
      </c>
      <c r="AT6" s="85" t="s">
        <v>62</v>
      </c>
      <c r="AU6" s="85" t="s">
        <v>62</v>
      </c>
      <c r="AV6" s="85" t="s">
        <v>62</v>
      </c>
      <c r="AW6" s="85" t="s">
        <v>62</v>
      </c>
      <c r="AX6" s="4" t="s">
        <v>76</v>
      </c>
      <c r="AY6" s="85" t="s">
        <v>77</v>
      </c>
      <c r="AZ6" s="85" t="s">
        <v>109</v>
      </c>
      <c r="BA6" s="85" t="s">
        <v>62</v>
      </c>
      <c r="BB6" s="85" t="s">
        <v>62</v>
      </c>
      <c r="BC6" s="85" t="s">
        <v>62</v>
      </c>
      <c r="BD6" s="4" t="s">
        <v>109</v>
      </c>
      <c r="BE6" s="85" t="s">
        <v>62</v>
      </c>
      <c r="BF6" s="85" t="s">
        <v>91</v>
      </c>
      <c r="BG6" s="85" t="s">
        <v>62</v>
      </c>
      <c r="BH6" s="4" t="s">
        <v>91</v>
      </c>
      <c r="BI6" s="85" t="s">
        <v>62</v>
      </c>
      <c r="BJ6" s="85" t="s">
        <v>62</v>
      </c>
      <c r="BK6" s="85" t="s">
        <v>62</v>
      </c>
      <c r="BL6" s="85" t="s">
        <v>81</v>
      </c>
      <c r="BM6" s="85" t="s">
        <v>503</v>
      </c>
      <c r="BN6" s="85" t="s">
        <v>94</v>
      </c>
      <c r="BO6" s="85" t="s">
        <v>113</v>
      </c>
      <c r="BP6" s="85" t="s">
        <v>83</v>
      </c>
      <c r="BQ6" s="85" t="s">
        <v>114</v>
      </c>
    </row>
    <row r="7" spans="1:69" x14ac:dyDescent="0.2">
      <c r="A7" s="85">
        <v>6</v>
      </c>
      <c r="B7" s="85">
        <v>5673724</v>
      </c>
      <c r="C7" s="85" t="s">
        <v>115</v>
      </c>
      <c r="D7" s="85">
        <v>142</v>
      </c>
      <c r="E7" s="85" t="s">
        <v>62</v>
      </c>
      <c r="F7" s="85" t="s">
        <v>86</v>
      </c>
      <c r="G7" s="85" t="s">
        <v>482</v>
      </c>
      <c r="H7" s="85" t="s">
        <v>116</v>
      </c>
      <c r="I7" s="85" t="s">
        <v>62</v>
      </c>
      <c r="J7" s="85" t="s">
        <v>62</v>
      </c>
      <c r="K7" s="85" t="s">
        <v>62</v>
      </c>
      <c r="L7" s="85" t="s">
        <v>62</v>
      </c>
      <c r="M7" s="85" t="s">
        <v>62</v>
      </c>
      <c r="N7" s="85" t="s">
        <v>62</v>
      </c>
      <c r="O7" s="85" t="s">
        <v>62</v>
      </c>
      <c r="P7" s="85" t="s">
        <v>117</v>
      </c>
      <c r="Q7" s="85" t="s">
        <v>117</v>
      </c>
      <c r="R7" s="85" t="s">
        <v>118</v>
      </c>
      <c r="S7" s="85" t="s">
        <v>62</v>
      </c>
      <c r="T7" s="85" t="s">
        <v>62</v>
      </c>
      <c r="U7" s="85" t="s">
        <v>119</v>
      </c>
      <c r="V7" s="85" t="s">
        <v>62</v>
      </c>
      <c r="W7" s="85" t="s">
        <v>62</v>
      </c>
      <c r="X7" s="4" t="s">
        <v>530</v>
      </c>
      <c r="Y7" s="85" t="s">
        <v>62</v>
      </c>
      <c r="Z7" s="85" t="s">
        <v>62</v>
      </c>
      <c r="AA7" s="85" t="s">
        <v>62</v>
      </c>
      <c r="AB7" s="85" t="s">
        <v>62</v>
      </c>
      <c r="AC7" s="85" t="s">
        <v>62</v>
      </c>
      <c r="AD7" s="85" t="s">
        <v>62</v>
      </c>
      <c r="AE7" s="85" t="s">
        <v>62</v>
      </c>
      <c r="AF7" s="85" t="s">
        <v>62</v>
      </c>
      <c r="AG7" s="85" t="s">
        <v>62</v>
      </c>
      <c r="AH7" s="85" t="s">
        <v>62</v>
      </c>
      <c r="AI7" s="85" t="s">
        <v>97</v>
      </c>
      <c r="AJ7" s="21" t="s">
        <v>97</v>
      </c>
      <c r="AK7" s="85" t="s">
        <v>70</v>
      </c>
      <c r="AL7" s="85" t="s">
        <v>99</v>
      </c>
      <c r="AM7" s="85" t="s">
        <v>62</v>
      </c>
      <c r="AN7" s="85" t="s">
        <v>62</v>
      </c>
      <c r="AO7" s="85" t="s">
        <v>99</v>
      </c>
      <c r="AP7" s="4" t="s">
        <v>514</v>
      </c>
      <c r="AQ7" s="85" t="s">
        <v>99</v>
      </c>
      <c r="AR7" s="85" t="s">
        <v>75</v>
      </c>
      <c r="AS7" s="85" t="s">
        <v>76</v>
      </c>
      <c r="AT7" s="85" t="s">
        <v>62</v>
      </c>
      <c r="AU7" s="85" t="s">
        <v>62</v>
      </c>
      <c r="AV7" s="85" t="s">
        <v>62</v>
      </c>
      <c r="AW7" s="85" t="s">
        <v>62</v>
      </c>
      <c r="AX7" s="4" t="s">
        <v>76</v>
      </c>
      <c r="AY7" s="85" t="s">
        <v>100</v>
      </c>
      <c r="AZ7" s="85" t="s">
        <v>109</v>
      </c>
      <c r="BA7" s="85" t="s">
        <v>62</v>
      </c>
      <c r="BB7" s="85" t="s">
        <v>62</v>
      </c>
      <c r="BC7" s="85" t="s">
        <v>62</v>
      </c>
      <c r="BD7" s="4" t="s">
        <v>109</v>
      </c>
      <c r="BE7" s="85" t="s">
        <v>62</v>
      </c>
      <c r="BF7" s="85" t="s">
        <v>62</v>
      </c>
      <c r="BG7" s="85" t="s">
        <v>79</v>
      </c>
      <c r="BH7" s="4" t="s">
        <v>79</v>
      </c>
      <c r="BI7" s="85" t="s">
        <v>80</v>
      </c>
      <c r="BJ7" s="85" t="s">
        <v>62</v>
      </c>
      <c r="BK7" s="85" t="s">
        <v>62</v>
      </c>
      <c r="BL7" s="85" t="s">
        <v>81</v>
      </c>
      <c r="BM7" s="85" t="s">
        <v>500</v>
      </c>
      <c r="BN7" s="85" t="s">
        <v>82</v>
      </c>
      <c r="BO7" s="85" t="s">
        <v>98</v>
      </c>
      <c r="BP7" s="85" t="s">
        <v>83</v>
      </c>
      <c r="BQ7" s="85" t="s">
        <v>102</v>
      </c>
    </row>
    <row r="8" spans="1:69" x14ac:dyDescent="0.2">
      <c r="A8" s="85">
        <v>7</v>
      </c>
      <c r="B8" s="85">
        <v>5673727</v>
      </c>
      <c r="C8" s="85" t="s">
        <v>120</v>
      </c>
      <c r="D8" s="85">
        <v>263</v>
      </c>
      <c r="E8" s="85" t="s">
        <v>62</v>
      </c>
      <c r="F8" s="85" t="s">
        <v>63</v>
      </c>
      <c r="G8" s="85" t="s">
        <v>491</v>
      </c>
      <c r="H8" s="85" t="s">
        <v>116</v>
      </c>
      <c r="I8" s="85" t="s">
        <v>62</v>
      </c>
      <c r="J8" s="85" t="s">
        <v>62</v>
      </c>
      <c r="K8" s="85" t="s">
        <v>62</v>
      </c>
      <c r="L8" s="85" t="s">
        <v>525</v>
      </c>
      <c r="M8" s="85" t="s">
        <v>62</v>
      </c>
      <c r="N8" s="85" t="s">
        <v>62</v>
      </c>
      <c r="O8" s="85" t="s">
        <v>62</v>
      </c>
      <c r="P8" s="85" t="s">
        <v>62</v>
      </c>
      <c r="Q8" s="85" t="s">
        <v>525</v>
      </c>
      <c r="R8" s="85" t="s">
        <v>87</v>
      </c>
      <c r="S8" s="85" t="s">
        <v>62</v>
      </c>
      <c r="T8" s="85" t="s">
        <v>62</v>
      </c>
      <c r="U8" s="85" t="s">
        <v>62</v>
      </c>
      <c r="V8" s="85" t="s">
        <v>122</v>
      </c>
      <c r="W8" s="85" t="s">
        <v>62</v>
      </c>
      <c r="Y8" s="85" t="s">
        <v>62</v>
      </c>
      <c r="Z8" s="85" t="s">
        <v>62</v>
      </c>
      <c r="AA8" s="85" t="s">
        <v>62</v>
      </c>
      <c r="AB8" s="85" t="s">
        <v>62</v>
      </c>
      <c r="AC8" s="85" t="s">
        <v>62</v>
      </c>
      <c r="AD8" s="85" t="s">
        <v>62</v>
      </c>
      <c r="AE8" s="85" t="s">
        <v>62</v>
      </c>
      <c r="AF8" s="85" t="s">
        <v>62</v>
      </c>
      <c r="AG8" s="85" t="s">
        <v>62</v>
      </c>
      <c r="AH8" s="85" t="s">
        <v>62</v>
      </c>
      <c r="AI8" s="85" t="s">
        <v>97</v>
      </c>
      <c r="AJ8" s="21" t="s">
        <v>97</v>
      </c>
      <c r="AK8" s="85" t="s">
        <v>70</v>
      </c>
      <c r="AL8" s="85" t="s">
        <v>105</v>
      </c>
      <c r="AM8" s="85" t="s">
        <v>62</v>
      </c>
      <c r="AN8" s="85" t="s">
        <v>73</v>
      </c>
      <c r="AO8" s="85" t="s">
        <v>62</v>
      </c>
      <c r="AP8" s="4" t="s">
        <v>515</v>
      </c>
      <c r="AQ8" s="85" t="s">
        <v>106</v>
      </c>
      <c r="AR8" s="85" t="s">
        <v>123</v>
      </c>
      <c r="AS8" s="85" t="s">
        <v>62</v>
      </c>
      <c r="AT8" s="85" t="s">
        <v>89</v>
      </c>
      <c r="AU8" s="85" t="s">
        <v>62</v>
      </c>
      <c r="AV8" s="85" t="s">
        <v>62</v>
      </c>
      <c r="AW8" s="85" t="s">
        <v>62</v>
      </c>
      <c r="AX8" s="4" t="s">
        <v>89</v>
      </c>
      <c r="AY8" s="85" t="s">
        <v>77</v>
      </c>
      <c r="AZ8" s="85" t="s">
        <v>62</v>
      </c>
      <c r="BA8" s="85" t="s">
        <v>62</v>
      </c>
      <c r="BB8" s="85" t="s">
        <v>101</v>
      </c>
      <c r="BC8" s="85" t="s">
        <v>62</v>
      </c>
      <c r="BD8" s="4" t="s">
        <v>101</v>
      </c>
      <c r="BE8" s="85" t="s">
        <v>62</v>
      </c>
      <c r="BF8" s="85" t="s">
        <v>62</v>
      </c>
      <c r="BG8" s="85" t="s">
        <v>79</v>
      </c>
      <c r="BH8" s="4" t="s">
        <v>79</v>
      </c>
      <c r="BI8" s="85" t="s">
        <v>62</v>
      </c>
      <c r="BJ8" s="85" t="s">
        <v>62</v>
      </c>
      <c r="BK8" s="85" t="s">
        <v>62</v>
      </c>
      <c r="BL8" s="85" t="s">
        <v>81</v>
      </c>
      <c r="BM8" s="85" t="s">
        <v>503</v>
      </c>
      <c r="BN8" s="85" t="s">
        <v>94</v>
      </c>
      <c r="BO8" s="85" t="s">
        <v>70</v>
      </c>
      <c r="BP8" s="85" t="s">
        <v>83</v>
      </c>
      <c r="BQ8" s="85" t="s">
        <v>95</v>
      </c>
    </row>
    <row r="9" spans="1:69" x14ac:dyDescent="0.2">
      <c r="A9" s="85">
        <v>8</v>
      </c>
      <c r="B9" s="85">
        <v>5673729</v>
      </c>
      <c r="C9" s="85" t="s">
        <v>124</v>
      </c>
      <c r="D9" s="85">
        <v>202</v>
      </c>
      <c r="E9" s="85" t="s">
        <v>62</v>
      </c>
      <c r="F9" s="85" t="s">
        <v>63</v>
      </c>
      <c r="G9" s="85" t="s">
        <v>481</v>
      </c>
      <c r="H9" s="85" t="s">
        <v>116</v>
      </c>
      <c r="I9" s="85" t="s">
        <v>62</v>
      </c>
      <c r="J9" s="85" t="s">
        <v>65</v>
      </c>
      <c r="K9" s="85" t="s">
        <v>62</v>
      </c>
      <c r="L9" s="85" t="s">
        <v>62</v>
      </c>
      <c r="M9" s="85" t="s">
        <v>62</v>
      </c>
      <c r="N9" s="85" t="s">
        <v>62</v>
      </c>
      <c r="O9" s="85" t="s">
        <v>62</v>
      </c>
      <c r="P9" s="85" t="s">
        <v>62</v>
      </c>
      <c r="Q9" s="85" t="s">
        <v>65</v>
      </c>
      <c r="R9" s="85" t="s">
        <v>104</v>
      </c>
      <c r="S9" s="85" t="s">
        <v>67</v>
      </c>
      <c r="T9" s="85" t="s">
        <v>68</v>
      </c>
      <c r="U9" s="85" t="s">
        <v>62</v>
      </c>
      <c r="V9" s="85" t="s">
        <v>62</v>
      </c>
      <c r="W9" s="85" t="s">
        <v>62</v>
      </c>
      <c r="X9" s="4" t="s">
        <v>527</v>
      </c>
      <c r="Y9" s="85" t="s">
        <v>62</v>
      </c>
      <c r="Z9" s="85" t="s">
        <v>62</v>
      </c>
      <c r="AA9" s="85" t="s">
        <v>62</v>
      </c>
      <c r="AB9" s="85" t="s">
        <v>62</v>
      </c>
      <c r="AC9" s="85" t="s">
        <v>88</v>
      </c>
      <c r="AD9" s="85" t="s">
        <v>62</v>
      </c>
      <c r="AE9" s="85" t="s">
        <v>62</v>
      </c>
      <c r="AF9" s="85" t="s">
        <v>62</v>
      </c>
      <c r="AG9" s="85" t="s">
        <v>62</v>
      </c>
      <c r="AH9" s="85" t="s">
        <v>62</v>
      </c>
      <c r="AI9" s="85" t="s">
        <v>62</v>
      </c>
      <c r="AJ9" s="21" t="s">
        <v>532</v>
      </c>
      <c r="AK9" s="85" t="s">
        <v>70</v>
      </c>
      <c r="AL9" s="85" t="s">
        <v>71</v>
      </c>
      <c r="AM9" s="85" t="s">
        <v>72</v>
      </c>
      <c r="AN9" s="85" t="s">
        <v>73</v>
      </c>
      <c r="AO9" s="85" t="s">
        <v>62</v>
      </c>
      <c r="AP9" s="4" t="s">
        <v>513</v>
      </c>
      <c r="AQ9" s="85" t="s">
        <v>74</v>
      </c>
      <c r="AR9" s="85" t="s">
        <v>98</v>
      </c>
      <c r="AS9" s="85" t="s">
        <v>62</v>
      </c>
      <c r="AT9" s="85" t="s">
        <v>89</v>
      </c>
      <c r="AU9" s="85" t="s">
        <v>62</v>
      </c>
      <c r="AV9" s="85" t="s">
        <v>62</v>
      </c>
      <c r="AW9" s="85" t="s">
        <v>62</v>
      </c>
      <c r="AX9" s="4" t="s">
        <v>89</v>
      </c>
      <c r="AY9" s="85" t="s">
        <v>100</v>
      </c>
      <c r="AZ9" s="85" t="s">
        <v>62</v>
      </c>
      <c r="BA9" s="85" t="s">
        <v>62</v>
      </c>
      <c r="BB9" s="85" t="s">
        <v>62</v>
      </c>
      <c r="BC9" s="85" t="s">
        <v>126</v>
      </c>
      <c r="BD9" s="4" t="s">
        <v>126</v>
      </c>
      <c r="BE9" s="85" t="s">
        <v>62</v>
      </c>
      <c r="BF9" s="85" t="s">
        <v>91</v>
      </c>
      <c r="BG9" s="85" t="s">
        <v>62</v>
      </c>
      <c r="BH9" s="4" t="s">
        <v>91</v>
      </c>
      <c r="BI9" s="85" t="s">
        <v>80</v>
      </c>
      <c r="BJ9" s="85" t="s">
        <v>62</v>
      </c>
      <c r="BK9" s="85" t="s">
        <v>62</v>
      </c>
      <c r="BL9" s="85" t="s">
        <v>62</v>
      </c>
      <c r="BM9" s="85" t="s">
        <v>502</v>
      </c>
      <c r="BN9" s="85" t="s">
        <v>82</v>
      </c>
      <c r="BO9" s="85" t="s">
        <v>70</v>
      </c>
      <c r="BP9" s="85" t="s">
        <v>83</v>
      </c>
      <c r="BQ9" s="85" t="s">
        <v>102</v>
      </c>
    </row>
    <row r="10" spans="1:69" x14ac:dyDescent="0.2">
      <c r="A10" s="85">
        <v>9</v>
      </c>
      <c r="B10" s="85">
        <v>5673755</v>
      </c>
      <c r="C10" s="85" t="s">
        <v>127</v>
      </c>
      <c r="D10" s="85">
        <v>507</v>
      </c>
      <c r="E10" s="85" t="s">
        <v>62</v>
      </c>
      <c r="F10" s="85" t="s">
        <v>86</v>
      </c>
      <c r="G10" s="85" t="s">
        <v>482</v>
      </c>
      <c r="H10" s="85" t="s">
        <v>64</v>
      </c>
      <c r="I10" s="85" t="s">
        <v>62</v>
      </c>
      <c r="J10" s="85" t="s">
        <v>65</v>
      </c>
      <c r="K10" s="85" t="s">
        <v>62</v>
      </c>
      <c r="L10" s="85" t="s">
        <v>62</v>
      </c>
      <c r="M10" s="85" t="s">
        <v>62</v>
      </c>
      <c r="N10" s="85" t="s">
        <v>62</v>
      </c>
      <c r="O10" s="85" t="s">
        <v>62</v>
      </c>
      <c r="P10" s="85" t="s">
        <v>62</v>
      </c>
      <c r="Q10" s="85" t="s">
        <v>65</v>
      </c>
      <c r="R10" s="85" t="s">
        <v>104</v>
      </c>
      <c r="S10" s="85" t="s">
        <v>62</v>
      </c>
      <c r="T10" s="85" t="s">
        <v>62</v>
      </c>
      <c r="U10" s="85" t="s">
        <v>119</v>
      </c>
      <c r="V10" s="85" t="s">
        <v>62</v>
      </c>
      <c r="W10" s="85" t="s">
        <v>62</v>
      </c>
      <c r="X10" s="4" t="s">
        <v>530</v>
      </c>
      <c r="Y10" s="85" t="s">
        <v>62</v>
      </c>
      <c r="Z10" s="85" t="s">
        <v>62</v>
      </c>
      <c r="AA10" s="85" t="s">
        <v>62</v>
      </c>
      <c r="AB10" s="85" t="s">
        <v>62</v>
      </c>
      <c r="AC10" s="85" t="s">
        <v>62</v>
      </c>
      <c r="AD10" s="85" t="s">
        <v>62</v>
      </c>
      <c r="AE10" s="85" t="s">
        <v>62</v>
      </c>
      <c r="AF10" s="85" t="s">
        <v>62</v>
      </c>
      <c r="AG10" s="85" t="s">
        <v>62</v>
      </c>
      <c r="AH10" s="85" t="s">
        <v>62</v>
      </c>
      <c r="AI10" s="85" t="s">
        <v>97</v>
      </c>
      <c r="AJ10" s="21" t="s">
        <v>97</v>
      </c>
      <c r="AK10" s="85" t="s">
        <v>70</v>
      </c>
      <c r="AL10" s="85" t="s">
        <v>71</v>
      </c>
      <c r="AM10" s="85" t="s">
        <v>62</v>
      </c>
      <c r="AN10" s="85" t="s">
        <v>73</v>
      </c>
      <c r="AO10" s="85" t="s">
        <v>62</v>
      </c>
      <c r="AP10" s="4" t="s">
        <v>515</v>
      </c>
      <c r="AQ10" s="85" t="s">
        <v>106</v>
      </c>
      <c r="AR10" s="85" t="s">
        <v>75</v>
      </c>
      <c r="AS10" s="85" t="s">
        <v>62</v>
      </c>
      <c r="AT10" s="85" t="s">
        <v>89</v>
      </c>
      <c r="AU10" s="85" t="s">
        <v>62</v>
      </c>
      <c r="AV10" s="85" t="s">
        <v>62</v>
      </c>
      <c r="AW10" s="85" t="s">
        <v>62</v>
      </c>
      <c r="AX10" s="4" t="s">
        <v>89</v>
      </c>
      <c r="AY10" s="85" t="s">
        <v>77</v>
      </c>
      <c r="AZ10" s="85" t="s">
        <v>62</v>
      </c>
      <c r="BA10" s="85" t="s">
        <v>62</v>
      </c>
      <c r="BB10" s="85" t="s">
        <v>101</v>
      </c>
      <c r="BC10" s="85" t="s">
        <v>62</v>
      </c>
      <c r="BD10" s="4" t="s">
        <v>101</v>
      </c>
      <c r="BE10" s="85" t="s">
        <v>62</v>
      </c>
      <c r="BF10" s="85" t="s">
        <v>62</v>
      </c>
      <c r="BG10" s="85" t="s">
        <v>79</v>
      </c>
      <c r="BH10" s="4" t="s">
        <v>79</v>
      </c>
      <c r="BI10" s="85" t="s">
        <v>80</v>
      </c>
      <c r="BJ10" s="85" t="s">
        <v>62</v>
      </c>
      <c r="BK10" s="85" t="s">
        <v>62</v>
      </c>
      <c r="BL10" s="85" t="s">
        <v>62</v>
      </c>
      <c r="BM10" s="85" t="s">
        <v>502</v>
      </c>
      <c r="BN10" s="85" t="s">
        <v>94</v>
      </c>
      <c r="BO10" s="85" t="s">
        <v>70</v>
      </c>
      <c r="BP10" s="85" t="s">
        <v>83</v>
      </c>
      <c r="BQ10" s="85" t="s">
        <v>114</v>
      </c>
    </row>
    <row r="11" spans="1:69" x14ac:dyDescent="0.2">
      <c r="A11" s="85">
        <v>10</v>
      </c>
      <c r="B11" s="85">
        <v>5673791</v>
      </c>
      <c r="C11" s="85" t="s">
        <v>129</v>
      </c>
      <c r="D11" s="85">
        <v>151</v>
      </c>
      <c r="E11" s="85" t="s">
        <v>62</v>
      </c>
      <c r="F11" s="85" t="s">
        <v>86</v>
      </c>
      <c r="G11" s="85" t="s">
        <v>482</v>
      </c>
      <c r="H11" s="85" t="s">
        <v>116</v>
      </c>
      <c r="I11" s="85" t="s">
        <v>62</v>
      </c>
      <c r="J11" s="85" t="s">
        <v>62</v>
      </c>
      <c r="K11" s="85" t="s">
        <v>62</v>
      </c>
      <c r="L11" s="85" t="s">
        <v>62</v>
      </c>
      <c r="M11" s="85" t="s">
        <v>62</v>
      </c>
      <c r="N11" s="85" t="s">
        <v>62</v>
      </c>
      <c r="O11" s="85" t="s">
        <v>62</v>
      </c>
      <c r="P11" s="85" t="s">
        <v>117</v>
      </c>
      <c r="Q11" s="85" t="s">
        <v>117</v>
      </c>
      <c r="R11" s="85" t="s">
        <v>87</v>
      </c>
      <c r="S11" s="85" t="s">
        <v>62</v>
      </c>
      <c r="T11" s="85" t="s">
        <v>62</v>
      </c>
      <c r="U11" s="85" t="s">
        <v>119</v>
      </c>
      <c r="V11" s="85" t="s">
        <v>62</v>
      </c>
      <c r="W11" s="85" t="s">
        <v>62</v>
      </c>
      <c r="X11" s="4" t="s">
        <v>530</v>
      </c>
      <c r="Y11" s="85" t="s">
        <v>62</v>
      </c>
      <c r="Z11" s="85" t="s">
        <v>62</v>
      </c>
      <c r="AA11" s="85" t="s">
        <v>62</v>
      </c>
      <c r="AB11" s="85" t="s">
        <v>62</v>
      </c>
      <c r="AC11" s="85" t="s">
        <v>62</v>
      </c>
      <c r="AD11" s="85" t="s">
        <v>62</v>
      </c>
      <c r="AE11" s="85" t="s">
        <v>62</v>
      </c>
      <c r="AF11" s="85" t="s">
        <v>62</v>
      </c>
      <c r="AG11" s="85" t="s">
        <v>62</v>
      </c>
      <c r="AH11" s="85" t="s">
        <v>62</v>
      </c>
      <c r="AI11" s="85" t="s">
        <v>97</v>
      </c>
      <c r="AJ11" s="21" t="s">
        <v>97</v>
      </c>
      <c r="AK11" s="85" t="s">
        <v>98</v>
      </c>
      <c r="AL11" s="85" t="s">
        <v>99</v>
      </c>
      <c r="AM11" s="85" t="s">
        <v>62</v>
      </c>
      <c r="AN11" s="85" t="s">
        <v>62</v>
      </c>
      <c r="AO11" s="85" t="s">
        <v>99</v>
      </c>
      <c r="AP11" s="4" t="s">
        <v>514</v>
      </c>
      <c r="AQ11" s="85" t="s">
        <v>99</v>
      </c>
      <c r="AR11" s="85" t="s">
        <v>75</v>
      </c>
      <c r="AS11" s="85" t="s">
        <v>62</v>
      </c>
      <c r="AT11" s="85" t="s">
        <v>89</v>
      </c>
      <c r="AU11" s="85" t="s">
        <v>62</v>
      </c>
      <c r="AV11" s="85" t="s">
        <v>62</v>
      </c>
      <c r="AW11" s="85" t="s">
        <v>62</v>
      </c>
      <c r="AX11" s="4" t="s">
        <v>89</v>
      </c>
      <c r="AY11" s="85" t="s">
        <v>77</v>
      </c>
      <c r="AZ11" s="85" t="s">
        <v>62</v>
      </c>
      <c r="BA11" s="85" t="s">
        <v>62</v>
      </c>
      <c r="BB11" s="85" t="s">
        <v>101</v>
      </c>
      <c r="BC11" s="85" t="s">
        <v>126</v>
      </c>
      <c r="BD11" s="4" t="s">
        <v>552</v>
      </c>
      <c r="BE11" s="85" t="s">
        <v>62</v>
      </c>
      <c r="BF11" s="85" t="s">
        <v>91</v>
      </c>
      <c r="BG11" s="85" t="s">
        <v>62</v>
      </c>
      <c r="BH11" s="4" t="s">
        <v>91</v>
      </c>
      <c r="BI11" s="85" t="s">
        <v>62</v>
      </c>
      <c r="BJ11" s="85" t="s">
        <v>92</v>
      </c>
      <c r="BK11" s="85" t="s">
        <v>62</v>
      </c>
      <c r="BL11" s="85" t="s">
        <v>62</v>
      </c>
      <c r="BM11" s="85" t="s">
        <v>504</v>
      </c>
      <c r="BN11" s="85" t="s">
        <v>94</v>
      </c>
      <c r="BO11" s="85" t="s">
        <v>70</v>
      </c>
      <c r="BP11" s="85" t="s">
        <v>83</v>
      </c>
      <c r="BQ11" s="85" t="s">
        <v>114</v>
      </c>
    </row>
    <row r="12" spans="1:69" x14ac:dyDescent="0.2">
      <c r="A12" s="85">
        <v>11</v>
      </c>
      <c r="B12" s="85">
        <v>5673890</v>
      </c>
      <c r="C12" s="85" t="s">
        <v>130</v>
      </c>
      <c r="D12" s="85">
        <v>297</v>
      </c>
      <c r="E12" s="85" t="s">
        <v>131</v>
      </c>
      <c r="F12" s="85" t="s">
        <v>63</v>
      </c>
      <c r="G12" s="85" t="s">
        <v>482</v>
      </c>
      <c r="H12" s="85" t="s">
        <v>116</v>
      </c>
      <c r="I12" s="85" t="s">
        <v>62</v>
      </c>
      <c r="J12" s="85" t="s">
        <v>62</v>
      </c>
      <c r="K12" s="85" t="s">
        <v>62</v>
      </c>
      <c r="L12" s="85" t="s">
        <v>525</v>
      </c>
      <c r="M12" s="85" t="s">
        <v>62</v>
      </c>
      <c r="N12" s="85" t="s">
        <v>62</v>
      </c>
      <c r="O12" s="85" t="s">
        <v>62</v>
      </c>
      <c r="P12" s="85" t="s">
        <v>62</v>
      </c>
      <c r="Q12" s="85" t="s">
        <v>525</v>
      </c>
      <c r="R12" s="85" t="s">
        <v>87</v>
      </c>
      <c r="S12" s="85" t="s">
        <v>62</v>
      </c>
      <c r="T12" s="85" t="s">
        <v>68</v>
      </c>
      <c r="U12" s="85" t="s">
        <v>62</v>
      </c>
      <c r="V12" s="85" t="s">
        <v>62</v>
      </c>
      <c r="W12" s="85" t="s">
        <v>62</v>
      </c>
      <c r="X12" s="4" t="s">
        <v>529</v>
      </c>
      <c r="Y12" s="85" t="s">
        <v>62</v>
      </c>
      <c r="Z12" s="85" t="s">
        <v>62</v>
      </c>
      <c r="AA12" s="85" t="s">
        <v>132</v>
      </c>
      <c r="AB12" s="85" t="s">
        <v>62</v>
      </c>
      <c r="AC12" s="85" t="s">
        <v>62</v>
      </c>
      <c r="AD12" s="85" t="s">
        <v>62</v>
      </c>
      <c r="AE12" s="85" t="s">
        <v>62</v>
      </c>
      <c r="AF12" s="85" t="s">
        <v>62</v>
      </c>
      <c r="AG12" s="85" t="s">
        <v>62</v>
      </c>
      <c r="AH12" s="85" t="s">
        <v>62</v>
      </c>
      <c r="AI12" s="85" t="s">
        <v>62</v>
      </c>
      <c r="AJ12" s="21" t="s">
        <v>531</v>
      </c>
      <c r="AK12" s="85" t="s">
        <v>98</v>
      </c>
      <c r="AL12" s="85" t="s">
        <v>105</v>
      </c>
      <c r="AM12" s="85" t="s">
        <v>62</v>
      </c>
      <c r="AN12" s="85" t="s">
        <v>73</v>
      </c>
      <c r="AO12" s="85" t="s">
        <v>62</v>
      </c>
      <c r="AP12" s="4" t="s">
        <v>515</v>
      </c>
      <c r="AQ12" s="85" t="s">
        <v>112</v>
      </c>
      <c r="AR12" s="85" t="s">
        <v>123</v>
      </c>
      <c r="AS12" s="85" t="s">
        <v>62</v>
      </c>
      <c r="AT12" s="85" t="s">
        <v>89</v>
      </c>
      <c r="AU12" s="85" t="s">
        <v>62</v>
      </c>
      <c r="AV12" s="85" t="s">
        <v>62</v>
      </c>
      <c r="AW12" s="85" t="s">
        <v>62</v>
      </c>
      <c r="AX12" s="4" t="s">
        <v>89</v>
      </c>
      <c r="AY12" s="85" t="s">
        <v>100</v>
      </c>
      <c r="AZ12" s="85" t="s">
        <v>62</v>
      </c>
      <c r="BA12" s="85" t="s">
        <v>62</v>
      </c>
      <c r="BB12" s="85" t="s">
        <v>62</v>
      </c>
      <c r="BC12" s="85" t="s">
        <v>126</v>
      </c>
      <c r="BD12" s="4" t="s">
        <v>126</v>
      </c>
      <c r="BE12" s="85" t="s">
        <v>62</v>
      </c>
      <c r="BF12" s="85" t="s">
        <v>62</v>
      </c>
      <c r="BG12" s="85" t="s">
        <v>79</v>
      </c>
      <c r="BH12" s="4" t="s">
        <v>79</v>
      </c>
      <c r="BI12" s="85" t="s">
        <v>62</v>
      </c>
      <c r="BJ12" s="85" t="s">
        <v>62</v>
      </c>
      <c r="BK12" s="85" t="s">
        <v>62</v>
      </c>
      <c r="BL12" s="85" t="s">
        <v>81</v>
      </c>
      <c r="BM12" s="85" t="s">
        <v>503</v>
      </c>
      <c r="BN12" s="85" t="s">
        <v>82</v>
      </c>
      <c r="BO12" s="85" t="s">
        <v>70</v>
      </c>
      <c r="BP12" s="85" t="s">
        <v>83</v>
      </c>
      <c r="BQ12" s="85" t="s">
        <v>102</v>
      </c>
    </row>
    <row r="13" spans="1:69" x14ac:dyDescent="0.2">
      <c r="A13" s="85">
        <v>12</v>
      </c>
      <c r="B13" s="85">
        <v>5673941</v>
      </c>
      <c r="C13" s="85" t="s">
        <v>133</v>
      </c>
      <c r="D13" s="85">
        <v>247</v>
      </c>
      <c r="E13" s="85" t="s">
        <v>134</v>
      </c>
      <c r="F13" s="85" t="s">
        <v>86</v>
      </c>
      <c r="G13" s="85" t="s">
        <v>482</v>
      </c>
      <c r="H13" s="85" t="s">
        <v>64</v>
      </c>
      <c r="I13" s="85" t="s">
        <v>62</v>
      </c>
      <c r="J13" s="85" t="s">
        <v>62</v>
      </c>
      <c r="K13" s="85" t="s">
        <v>62</v>
      </c>
      <c r="L13" s="85" t="s">
        <v>525</v>
      </c>
      <c r="M13" s="85" t="s">
        <v>62</v>
      </c>
      <c r="N13" s="85" t="s">
        <v>62</v>
      </c>
      <c r="O13" s="85" t="s">
        <v>62</v>
      </c>
      <c r="P13" s="85" t="s">
        <v>62</v>
      </c>
      <c r="Q13" s="85" t="s">
        <v>525</v>
      </c>
      <c r="R13" s="85" t="s">
        <v>66</v>
      </c>
      <c r="S13" s="85" t="s">
        <v>62</v>
      </c>
      <c r="T13" s="85" t="s">
        <v>68</v>
      </c>
      <c r="U13" s="85" t="s">
        <v>62</v>
      </c>
      <c r="V13" s="85" t="s">
        <v>62</v>
      </c>
      <c r="W13" s="85" t="s">
        <v>62</v>
      </c>
      <c r="X13" s="4" t="s">
        <v>529</v>
      </c>
      <c r="Y13" s="85" t="s">
        <v>62</v>
      </c>
      <c r="Z13" s="85" t="s">
        <v>62</v>
      </c>
      <c r="AA13" s="85" t="s">
        <v>132</v>
      </c>
      <c r="AB13" s="85" t="s">
        <v>62</v>
      </c>
      <c r="AC13" s="85" t="s">
        <v>62</v>
      </c>
      <c r="AD13" s="85" t="s">
        <v>62</v>
      </c>
      <c r="AE13" s="85" t="s">
        <v>62</v>
      </c>
      <c r="AF13" s="85" t="s">
        <v>62</v>
      </c>
      <c r="AG13" s="85" t="s">
        <v>62</v>
      </c>
      <c r="AH13" s="85" t="s">
        <v>62</v>
      </c>
      <c r="AI13" s="85" t="s">
        <v>62</v>
      </c>
      <c r="AJ13" s="21" t="s">
        <v>531</v>
      </c>
      <c r="AK13" s="85" t="s">
        <v>70</v>
      </c>
      <c r="AL13" s="85" t="s">
        <v>71</v>
      </c>
      <c r="AM13" s="85" t="s">
        <v>62</v>
      </c>
      <c r="AN13" s="85" t="s">
        <v>73</v>
      </c>
      <c r="AO13" s="85" t="s">
        <v>62</v>
      </c>
      <c r="AP13" s="4" t="s">
        <v>515</v>
      </c>
      <c r="AQ13" s="85" t="s">
        <v>106</v>
      </c>
      <c r="AR13" s="85" t="s">
        <v>98</v>
      </c>
      <c r="AS13" s="85" t="s">
        <v>76</v>
      </c>
      <c r="AT13" s="85" t="s">
        <v>62</v>
      </c>
      <c r="AU13" s="85" t="s">
        <v>62</v>
      </c>
      <c r="AV13" s="85" t="s">
        <v>62</v>
      </c>
      <c r="AW13" s="85" t="s">
        <v>62</v>
      </c>
      <c r="AX13" s="4" t="s">
        <v>76</v>
      </c>
      <c r="AY13" s="85" t="s">
        <v>100</v>
      </c>
      <c r="AZ13" s="85" t="s">
        <v>62</v>
      </c>
      <c r="BA13" s="85" t="s">
        <v>78</v>
      </c>
      <c r="BB13" s="85" t="s">
        <v>62</v>
      </c>
      <c r="BC13" s="85" t="s">
        <v>62</v>
      </c>
      <c r="BD13" s="4" t="s">
        <v>78</v>
      </c>
      <c r="BE13" s="85" t="s">
        <v>62</v>
      </c>
      <c r="BF13" s="85" t="s">
        <v>62</v>
      </c>
      <c r="BG13" s="85" t="s">
        <v>79</v>
      </c>
      <c r="BH13" s="4" t="s">
        <v>79</v>
      </c>
      <c r="BI13" s="85" t="s">
        <v>62</v>
      </c>
      <c r="BJ13" s="85" t="s">
        <v>62</v>
      </c>
      <c r="BK13" s="85" t="s">
        <v>62</v>
      </c>
      <c r="BL13" s="85" t="s">
        <v>81</v>
      </c>
      <c r="BM13" s="85" t="s">
        <v>503</v>
      </c>
      <c r="BN13" s="85" t="s">
        <v>94</v>
      </c>
      <c r="BO13" s="85" t="s">
        <v>70</v>
      </c>
      <c r="BP13" s="85" t="s">
        <v>83</v>
      </c>
      <c r="BQ13" s="85" t="s">
        <v>84</v>
      </c>
    </row>
    <row r="14" spans="1:69" x14ac:dyDescent="0.2">
      <c r="A14" s="85">
        <v>13</v>
      </c>
      <c r="B14" s="85">
        <v>5673945</v>
      </c>
      <c r="C14" s="85" t="s">
        <v>135</v>
      </c>
      <c r="D14" s="85">
        <v>184</v>
      </c>
      <c r="E14" s="85" t="s">
        <v>62</v>
      </c>
      <c r="F14" s="85" t="s">
        <v>86</v>
      </c>
      <c r="G14" s="85" t="s">
        <v>491</v>
      </c>
      <c r="H14" s="85" t="s">
        <v>136</v>
      </c>
      <c r="I14" s="85" t="s">
        <v>62</v>
      </c>
      <c r="J14" s="85" t="s">
        <v>65</v>
      </c>
      <c r="K14" s="85" t="s">
        <v>62</v>
      </c>
      <c r="L14" s="85" t="s">
        <v>62</v>
      </c>
      <c r="M14" s="85" t="s">
        <v>62</v>
      </c>
      <c r="N14" s="85" t="s">
        <v>62</v>
      </c>
      <c r="O14" s="85" t="s">
        <v>62</v>
      </c>
      <c r="P14" s="85" t="s">
        <v>62</v>
      </c>
      <c r="Q14" s="85" t="s">
        <v>65</v>
      </c>
      <c r="R14" s="85" t="s">
        <v>66</v>
      </c>
      <c r="S14" s="85" t="s">
        <v>62</v>
      </c>
      <c r="T14" s="85" t="s">
        <v>68</v>
      </c>
      <c r="U14" s="85" t="s">
        <v>62</v>
      </c>
      <c r="V14" s="85" t="s">
        <v>62</v>
      </c>
      <c r="W14" s="85" t="s">
        <v>62</v>
      </c>
      <c r="X14" s="4" t="s">
        <v>529</v>
      </c>
      <c r="Y14" s="85" t="s">
        <v>62</v>
      </c>
      <c r="Z14" s="85" t="s">
        <v>62</v>
      </c>
      <c r="AA14" s="85" t="s">
        <v>62</v>
      </c>
      <c r="AB14" s="85" t="s">
        <v>137</v>
      </c>
      <c r="AC14" s="85" t="s">
        <v>62</v>
      </c>
      <c r="AD14" s="85" t="s">
        <v>62</v>
      </c>
      <c r="AE14" s="85" t="s">
        <v>62</v>
      </c>
      <c r="AF14" s="85" t="s">
        <v>62</v>
      </c>
      <c r="AG14" s="85" t="s">
        <v>62</v>
      </c>
      <c r="AH14" s="85" t="s">
        <v>62</v>
      </c>
      <c r="AI14" s="85" t="s">
        <v>62</v>
      </c>
      <c r="AJ14" s="21" t="s">
        <v>531</v>
      </c>
      <c r="AK14" s="85" t="s">
        <v>70</v>
      </c>
      <c r="AL14" s="85" t="s">
        <v>71</v>
      </c>
      <c r="AM14" s="85" t="s">
        <v>62</v>
      </c>
      <c r="AN14" s="85" t="s">
        <v>62</v>
      </c>
      <c r="AO14" s="85" t="s">
        <v>99</v>
      </c>
      <c r="AP14" s="4" t="s">
        <v>514</v>
      </c>
      <c r="AQ14" s="85" t="s">
        <v>99</v>
      </c>
      <c r="AR14" s="85" t="s">
        <v>75</v>
      </c>
      <c r="AS14" s="85" t="s">
        <v>62</v>
      </c>
      <c r="AT14" s="85" t="s">
        <v>89</v>
      </c>
      <c r="AU14" s="85" t="s">
        <v>62</v>
      </c>
      <c r="AV14" s="85" t="s">
        <v>62</v>
      </c>
      <c r="AW14" s="85" t="s">
        <v>62</v>
      </c>
      <c r="AX14" s="4" t="s">
        <v>89</v>
      </c>
      <c r="AY14" s="85" t="s">
        <v>100</v>
      </c>
      <c r="AZ14" s="85" t="s">
        <v>109</v>
      </c>
      <c r="BA14" s="85" t="s">
        <v>62</v>
      </c>
      <c r="BB14" s="85" t="s">
        <v>62</v>
      </c>
      <c r="BC14" s="85" t="s">
        <v>62</v>
      </c>
      <c r="BD14" s="4" t="s">
        <v>109</v>
      </c>
      <c r="BE14" s="85" t="s">
        <v>62</v>
      </c>
      <c r="BF14" s="85" t="s">
        <v>91</v>
      </c>
      <c r="BG14" s="85" t="s">
        <v>62</v>
      </c>
      <c r="BH14" s="4" t="s">
        <v>91</v>
      </c>
      <c r="BI14" s="85" t="s">
        <v>62</v>
      </c>
      <c r="BJ14" s="85" t="s">
        <v>92</v>
      </c>
      <c r="BK14" s="85" t="s">
        <v>93</v>
      </c>
      <c r="BL14" s="85" t="s">
        <v>81</v>
      </c>
      <c r="BM14" s="85" t="s">
        <v>505</v>
      </c>
      <c r="BN14" s="85" t="s">
        <v>94</v>
      </c>
      <c r="BO14" s="85" t="s">
        <v>113</v>
      </c>
      <c r="BP14" s="85" t="s">
        <v>138</v>
      </c>
      <c r="BQ14" s="85" t="s">
        <v>139</v>
      </c>
    </row>
    <row r="15" spans="1:69" x14ac:dyDescent="0.2">
      <c r="A15" s="85">
        <v>14</v>
      </c>
      <c r="B15" s="85">
        <v>5673948</v>
      </c>
      <c r="C15" s="85" t="s">
        <v>140</v>
      </c>
      <c r="D15" s="85">
        <v>161</v>
      </c>
      <c r="E15" s="85" t="s">
        <v>141</v>
      </c>
      <c r="F15" s="85" t="s">
        <v>86</v>
      </c>
      <c r="G15" s="85" t="s">
        <v>481</v>
      </c>
      <c r="H15" s="85" t="s">
        <v>64</v>
      </c>
      <c r="I15" s="85" t="s">
        <v>62</v>
      </c>
      <c r="J15" s="85" t="s">
        <v>62</v>
      </c>
      <c r="K15" s="85" t="s">
        <v>62</v>
      </c>
      <c r="L15" s="85" t="s">
        <v>525</v>
      </c>
      <c r="M15" s="85" t="s">
        <v>62</v>
      </c>
      <c r="N15" s="85" t="s">
        <v>62</v>
      </c>
      <c r="O15" s="85" t="s">
        <v>142</v>
      </c>
      <c r="P15" s="85" t="s">
        <v>62</v>
      </c>
      <c r="Q15" s="85" t="s">
        <v>525</v>
      </c>
      <c r="R15" s="85" t="s">
        <v>87</v>
      </c>
      <c r="S15" s="85" t="s">
        <v>67</v>
      </c>
      <c r="T15" s="85" t="s">
        <v>68</v>
      </c>
      <c r="U15" s="85" t="s">
        <v>62</v>
      </c>
      <c r="V15" s="85" t="s">
        <v>62</v>
      </c>
      <c r="W15" s="85" t="s">
        <v>62</v>
      </c>
      <c r="X15" s="4" t="s">
        <v>527</v>
      </c>
      <c r="Y15" s="85" t="s">
        <v>62</v>
      </c>
      <c r="Z15" s="85" t="s">
        <v>62</v>
      </c>
      <c r="AA15" s="85" t="s">
        <v>132</v>
      </c>
      <c r="AB15" s="85" t="s">
        <v>62</v>
      </c>
      <c r="AC15" s="85" t="s">
        <v>62</v>
      </c>
      <c r="AD15" s="85" t="s">
        <v>62</v>
      </c>
      <c r="AE15" s="85" t="s">
        <v>62</v>
      </c>
      <c r="AF15" s="85" t="s">
        <v>62</v>
      </c>
      <c r="AG15" s="85" t="s">
        <v>62</v>
      </c>
      <c r="AH15" s="85" t="s">
        <v>62</v>
      </c>
      <c r="AI15" s="85" t="s">
        <v>62</v>
      </c>
      <c r="AJ15" s="21" t="s">
        <v>531</v>
      </c>
      <c r="AK15" s="85" t="s">
        <v>98</v>
      </c>
      <c r="AL15" s="85" t="s">
        <v>99</v>
      </c>
      <c r="AM15" s="85" t="s">
        <v>62</v>
      </c>
      <c r="AN15" s="85" t="s">
        <v>62</v>
      </c>
      <c r="AO15" s="85" t="s">
        <v>99</v>
      </c>
      <c r="AP15" s="4" t="s">
        <v>514</v>
      </c>
      <c r="AQ15" s="85" t="s">
        <v>99</v>
      </c>
      <c r="AR15" s="85" t="s">
        <v>75</v>
      </c>
      <c r="AS15" s="85" t="s">
        <v>76</v>
      </c>
      <c r="AT15" s="85" t="s">
        <v>62</v>
      </c>
      <c r="AU15" s="85" t="s">
        <v>62</v>
      </c>
      <c r="AV15" s="85" t="s">
        <v>62</v>
      </c>
      <c r="AW15" s="85" t="s">
        <v>62</v>
      </c>
      <c r="AX15" s="4" t="s">
        <v>76</v>
      </c>
      <c r="AY15" s="85" t="s">
        <v>100</v>
      </c>
      <c r="AZ15" s="85" t="s">
        <v>109</v>
      </c>
      <c r="BA15" s="85" t="s">
        <v>62</v>
      </c>
      <c r="BB15" s="85" t="s">
        <v>62</v>
      </c>
      <c r="BC15" s="85" t="s">
        <v>62</v>
      </c>
      <c r="BD15" s="4" t="s">
        <v>109</v>
      </c>
      <c r="BE15" s="85" t="s">
        <v>62</v>
      </c>
      <c r="BF15" s="85" t="s">
        <v>62</v>
      </c>
      <c r="BG15" s="85" t="s">
        <v>79</v>
      </c>
      <c r="BH15" s="4" t="s">
        <v>79</v>
      </c>
      <c r="BI15" s="85" t="s">
        <v>80</v>
      </c>
      <c r="BJ15" s="85" t="s">
        <v>62</v>
      </c>
      <c r="BK15" s="85" t="s">
        <v>62</v>
      </c>
      <c r="BL15" s="85" t="s">
        <v>81</v>
      </c>
      <c r="BM15" s="85" t="s">
        <v>500</v>
      </c>
      <c r="BN15" s="85" t="s">
        <v>82</v>
      </c>
      <c r="BO15" s="85" t="s">
        <v>70</v>
      </c>
      <c r="BP15" s="85" t="s">
        <v>83</v>
      </c>
      <c r="BQ15" s="85" t="s">
        <v>139</v>
      </c>
    </row>
    <row r="16" spans="1:69" x14ac:dyDescent="0.2">
      <c r="A16" s="85">
        <v>15</v>
      </c>
      <c r="B16" s="85">
        <v>5673951</v>
      </c>
      <c r="C16" s="85" t="s">
        <v>143</v>
      </c>
      <c r="D16" s="85">
        <v>208</v>
      </c>
      <c r="E16" s="85" t="s">
        <v>62</v>
      </c>
      <c r="F16" s="85" t="s">
        <v>86</v>
      </c>
      <c r="G16" s="85" t="s">
        <v>491</v>
      </c>
      <c r="H16" s="85" t="s">
        <v>64</v>
      </c>
      <c r="I16" s="85" t="s">
        <v>144</v>
      </c>
      <c r="J16" s="85" t="s">
        <v>62</v>
      </c>
      <c r="K16" s="85" t="s">
        <v>62</v>
      </c>
      <c r="L16" s="85" t="s">
        <v>62</v>
      </c>
      <c r="M16" s="85" t="s">
        <v>62</v>
      </c>
      <c r="N16" s="85" t="s">
        <v>62</v>
      </c>
      <c r="O16" s="85" t="s">
        <v>62</v>
      </c>
      <c r="P16" s="85" t="s">
        <v>62</v>
      </c>
      <c r="Q16" s="85" t="s">
        <v>495</v>
      </c>
      <c r="R16" s="85" t="s">
        <v>66</v>
      </c>
      <c r="S16" s="85" t="s">
        <v>62</v>
      </c>
      <c r="T16" s="85" t="s">
        <v>62</v>
      </c>
      <c r="U16" s="85" t="s">
        <v>119</v>
      </c>
      <c r="V16" s="85" t="s">
        <v>62</v>
      </c>
      <c r="W16" s="85" t="s">
        <v>62</v>
      </c>
      <c r="X16" s="4" t="s">
        <v>530</v>
      </c>
      <c r="Y16" s="85" t="s">
        <v>62</v>
      </c>
      <c r="Z16" s="85" t="s">
        <v>62</v>
      </c>
      <c r="AA16" s="85" t="s">
        <v>62</v>
      </c>
      <c r="AB16" s="85" t="s">
        <v>137</v>
      </c>
      <c r="AC16" s="85" t="s">
        <v>62</v>
      </c>
      <c r="AD16" s="85" t="s">
        <v>62</v>
      </c>
      <c r="AE16" s="85" t="s">
        <v>62</v>
      </c>
      <c r="AF16" s="85" t="s">
        <v>62</v>
      </c>
      <c r="AG16" s="85" t="s">
        <v>62</v>
      </c>
      <c r="AH16" s="85" t="s">
        <v>62</v>
      </c>
      <c r="AI16" s="85" t="s">
        <v>62</v>
      </c>
      <c r="AJ16" s="21" t="s">
        <v>531</v>
      </c>
      <c r="AK16" s="85" t="s">
        <v>113</v>
      </c>
      <c r="AL16" s="85" t="s">
        <v>71</v>
      </c>
      <c r="AM16" s="85" t="s">
        <v>62</v>
      </c>
      <c r="AN16" s="85" t="s">
        <v>73</v>
      </c>
      <c r="AO16" s="85" t="s">
        <v>62</v>
      </c>
      <c r="AP16" s="4" t="s">
        <v>515</v>
      </c>
      <c r="AQ16" s="85" t="s">
        <v>106</v>
      </c>
      <c r="AR16" s="85" t="s">
        <v>123</v>
      </c>
      <c r="AS16" s="85" t="s">
        <v>76</v>
      </c>
      <c r="AT16" s="85" t="s">
        <v>62</v>
      </c>
      <c r="AU16" s="85" t="s">
        <v>145</v>
      </c>
      <c r="AV16" s="85" t="s">
        <v>62</v>
      </c>
      <c r="AW16" s="85" t="s">
        <v>62</v>
      </c>
      <c r="AX16" s="4" t="s">
        <v>536</v>
      </c>
      <c r="AY16" s="85" t="s">
        <v>100</v>
      </c>
      <c r="AZ16" s="85" t="s">
        <v>62</v>
      </c>
      <c r="BA16" s="85" t="s">
        <v>62</v>
      </c>
      <c r="BB16" s="85" t="s">
        <v>101</v>
      </c>
      <c r="BC16" s="85" t="s">
        <v>62</v>
      </c>
      <c r="BD16" s="4" t="s">
        <v>101</v>
      </c>
      <c r="BE16" s="85" t="s">
        <v>62</v>
      </c>
      <c r="BF16" s="85" t="s">
        <v>62</v>
      </c>
      <c r="BG16" s="85" t="s">
        <v>79</v>
      </c>
      <c r="BH16" s="4" t="s">
        <v>79</v>
      </c>
      <c r="BI16" s="85" t="s">
        <v>80</v>
      </c>
      <c r="BJ16" s="85" t="s">
        <v>62</v>
      </c>
      <c r="BK16" s="85" t="s">
        <v>62</v>
      </c>
      <c r="BL16" s="85" t="s">
        <v>81</v>
      </c>
      <c r="BM16" s="85" t="s">
        <v>500</v>
      </c>
      <c r="BN16" s="85" t="s">
        <v>82</v>
      </c>
      <c r="BO16" s="85" t="s">
        <v>113</v>
      </c>
      <c r="BP16" s="85" t="s">
        <v>83</v>
      </c>
      <c r="BQ16" s="85" t="s">
        <v>146</v>
      </c>
    </row>
    <row r="17" spans="1:69" x14ac:dyDescent="0.2">
      <c r="A17" s="85">
        <v>16</v>
      </c>
      <c r="B17" s="85">
        <v>5673956</v>
      </c>
      <c r="C17" s="85" t="s">
        <v>147</v>
      </c>
      <c r="D17" s="85">
        <v>303</v>
      </c>
      <c r="E17" s="85" t="s">
        <v>62</v>
      </c>
      <c r="F17" s="85" t="s">
        <v>86</v>
      </c>
      <c r="G17" s="85" t="s">
        <v>482</v>
      </c>
      <c r="H17" s="85" t="s">
        <v>136</v>
      </c>
      <c r="I17" s="85" t="s">
        <v>62</v>
      </c>
      <c r="J17" s="85" t="s">
        <v>65</v>
      </c>
      <c r="K17" s="85" t="s">
        <v>62</v>
      </c>
      <c r="L17" s="85" t="s">
        <v>62</v>
      </c>
      <c r="M17" s="85" t="s">
        <v>62</v>
      </c>
      <c r="N17" s="85" t="s">
        <v>62</v>
      </c>
      <c r="O17" s="85" t="s">
        <v>62</v>
      </c>
      <c r="P17" s="85" t="s">
        <v>62</v>
      </c>
      <c r="Q17" s="85" t="s">
        <v>65</v>
      </c>
      <c r="R17" s="85" t="s">
        <v>104</v>
      </c>
      <c r="S17" s="85" t="s">
        <v>62</v>
      </c>
      <c r="T17" s="85" t="s">
        <v>68</v>
      </c>
      <c r="U17" s="85" t="s">
        <v>62</v>
      </c>
      <c r="V17" s="85" t="s">
        <v>62</v>
      </c>
      <c r="W17" s="85" t="s">
        <v>62</v>
      </c>
      <c r="X17" s="4" t="s">
        <v>529</v>
      </c>
      <c r="Y17" s="85" t="s">
        <v>62</v>
      </c>
      <c r="Z17" s="85" t="s">
        <v>62</v>
      </c>
      <c r="AA17" s="85" t="s">
        <v>132</v>
      </c>
      <c r="AB17" s="85" t="s">
        <v>137</v>
      </c>
      <c r="AC17" s="85" t="s">
        <v>88</v>
      </c>
      <c r="AD17" s="85" t="s">
        <v>62</v>
      </c>
      <c r="AE17" s="85" t="s">
        <v>62</v>
      </c>
      <c r="AF17" s="85" t="s">
        <v>62</v>
      </c>
      <c r="AG17" s="85" t="s">
        <v>62</v>
      </c>
      <c r="AH17" s="85" t="s">
        <v>62</v>
      </c>
      <c r="AI17" s="85" t="s">
        <v>62</v>
      </c>
      <c r="AJ17" s="21" t="s">
        <v>531</v>
      </c>
      <c r="AK17" s="85" t="s">
        <v>98</v>
      </c>
      <c r="AL17" s="85" t="s">
        <v>99</v>
      </c>
      <c r="AM17" s="85" t="s">
        <v>62</v>
      </c>
      <c r="AN17" s="85" t="s">
        <v>62</v>
      </c>
      <c r="AO17" s="85" t="s">
        <v>99</v>
      </c>
      <c r="AP17" s="4" t="s">
        <v>514</v>
      </c>
      <c r="AQ17" s="85" t="s">
        <v>99</v>
      </c>
      <c r="AR17" s="85" t="s">
        <v>98</v>
      </c>
      <c r="AS17" s="85" t="s">
        <v>76</v>
      </c>
      <c r="AT17" s="85" t="s">
        <v>62</v>
      </c>
      <c r="AU17" s="85" t="s">
        <v>62</v>
      </c>
      <c r="AV17" s="85" t="s">
        <v>62</v>
      </c>
      <c r="AW17" s="85" t="s">
        <v>62</v>
      </c>
      <c r="AX17" s="4" t="s">
        <v>76</v>
      </c>
      <c r="AY17" s="85" t="s">
        <v>77</v>
      </c>
      <c r="AZ17" s="85" t="s">
        <v>109</v>
      </c>
      <c r="BA17" s="85" t="s">
        <v>62</v>
      </c>
      <c r="BB17" s="85" t="s">
        <v>101</v>
      </c>
      <c r="BC17" s="85" t="s">
        <v>62</v>
      </c>
      <c r="BD17" s="4" t="s">
        <v>551</v>
      </c>
      <c r="BE17" s="85" t="s">
        <v>90</v>
      </c>
      <c r="BF17" s="85" t="s">
        <v>62</v>
      </c>
      <c r="BG17" s="85" t="s">
        <v>62</v>
      </c>
      <c r="BH17" s="4" t="s">
        <v>90</v>
      </c>
      <c r="BI17" s="85" t="s">
        <v>80</v>
      </c>
      <c r="BJ17" s="85" t="s">
        <v>62</v>
      </c>
      <c r="BK17" s="85" t="s">
        <v>62</v>
      </c>
      <c r="BL17" s="85" t="s">
        <v>62</v>
      </c>
      <c r="BM17" s="85" t="s">
        <v>502</v>
      </c>
      <c r="BN17" s="85" t="s">
        <v>94</v>
      </c>
      <c r="BO17" s="85" t="s">
        <v>98</v>
      </c>
      <c r="BP17" s="85" t="s">
        <v>83</v>
      </c>
      <c r="BQ17" s="85" t="s">
        <v>114</v>
      </c>
    </row>
    <row r="18" spans="1:69" x14ac:dyDescent="0.2">
      <c r="A18" s="85">
        <v>17</v>
      </c>
      <c r="B18" s="85">
        <v>5673958</v>
      </c>
      <c r="C18" s="85" t="s">
        <v>148</v>
      </c>
      <c r="D18" s="85">
        <v>131</v>
      </c>
      <c r="E18" s="85" t="s">
        <v>62</v>
      </c>
      <c r="F18" s="85" t="s">
        <v>63</v>
      </c>
      <c r="G18" s="85" t="s">
        <v>481</v>
      </c>
      <c r="H18" s="85" t="s">
        <v>149</v>
      </c>
      <c r="I18" s="85" t="s">
        <v>62</v>
      </c>
      <c r="J18" s="85" t="s">
        <v>62</v>
      </c>
      <c r="K18" s="85" t="s">
        <v>62</v>
      </c>
      <c r="L18" s="85" t="s">
        <v>62</v>
      </c>
      <c r="M18" s="85" t="s">
        <v>62</v>
      </c>
      <c r="N18" s="85" t="s">
        <v>62</v>
      </c>
      <c r="O18" s="85" t="s">
        <v>62</v>
      </c>
      <c r="P18" s="85" t="s">
        <v>117</v>
      </c>
      <c r="Q18" s="85" t="s">
        <v>117</v>
      </c>
      <c r="R18" s="85" t="s">
        <v>66</v>
      </c>
      <c r="S18" s="85" t="s">
        <v>67</v>
      </c>
      <c r="T18" s="85" t="s">
        <v>62</v>
      </c>
      <c r="U18" s="85" t="s">
        <v>62</v>
      </c>
      <c r="V18" s="85" t="s">
        <v>62</v>
      </c>
      <c r="W18" s="85" t="s">
        <v>62</v>
      </c>
      <c r="X18" s="4" t="s">
        <v>528</v>
      </c>
      <c r="Y18" s="85" t="s">
        <v>62</v>
      </c>
      <c r="Z18" s="85" t="s">
        <v>62</v>
      </c>
      <c r="AA18" s="85" t="s">
        <v>62</v>
      </c>
      <c r="AB18" s="85" t="s">
        <v>62</v>
      </c>
      <c r="AC18" s="85" t="s">
        <v>62</v>
      </c>
      <c r="AD18" s="85" t="s">
        <v>62</v>
      </c>
      <c r="AE18" s="85" t="s">
        <v>62</v>
      </c>
      <c r="AF18" s="85" t="s">
        <v>62</v>
      </c>
      <c r="AG18" s="85" t="s">
        <v>62</v>
      </c>
      <c r="AH18" s="85" t="s">
        <v>62</v>
      </c>
      <c r="AI18" s="85" t="s">
        <v>97</v>
      </c>
      <c r="AJ18" s="21" t="s">
        <v>97</v>
      </c>
      <c r="AK18" s="85" t="s">
        <v>113</v>
      </c>
      <c r="AL18" s="85" t="s">
        <v>105</v>
      </c>
      <c r="AM18" s="85" t="s">
        <v>72</v>
      </c>
      <c r="AN18" s="85" t="s">
        <v>73</v>
      </c>
      <c r="AO18" s="85" t="s">
        <v>62</v>
      </c>
      <c r="AP18" s="4" t="s">
        <v>513</v>
      </c>
      <c r="AQ18" s="85" t="s">
        <v>106</v>
      </c>
      <c r="AR18" s="85" t="s">
        <v>107</v>
      </c>
      <c r="AS18" s="85" t="s">
        <v>76</v>
      </c>
      <c r="AT18" s="85" t="s">
        <v>62</v>
      </c>
      <c r="AU18" s="85" t="s">
        <v>62</v>
      </c>
      <c r="AV18" s="85" t="s">
        <v>62</v>
      </c>
      <c r="AW18" s="85" t="s">
        <v>62</v>
      </c>
      <c r="AX18" s="4" t="s">
        <v>76</v>
      </c>
      <c r="AY18" s="85" t="s">
        <v>77</v>
      </c>
      <c r="AZ18" s="85" t="s">
        <v>62</v>
      </c>
      <c r="BA18" s="85" t="s">
        <v>78</v>
      </c>
      <c r="BB18" s="85" t="s">
        <v>62</v>
      </c>
      <c r="BC18" s="85" t="s">
        <v>62</v>
      </c>
      <c r="BD18" s="4" t="s">
        <v>78</v>
      </c>
      <c r="BE18" s="85" t="s">
        <v>90</v>
      </c>
      <c r="BF18" s="85" t="s">
        <v>62</v>
      </c>
      <c r="BG18" s="85" t="s">
        <v>62</v>
      </c>
      <c r="BH18" s="4" t="s">
        <v>90</v>
      </c>
      <c r="BI18" s="85" t="s">
        <v>80</v>
      </c>
      <c r="BJ18" s="85" t="s">
        <v>62</v>
      </c>
      <c r="BK18" s="85" t="s">
        <v>62</v>
      </c>
      <c r="BL18" s="85" t="s">
        <v>62</v>
      </c>
      <c r="BM18" s="85" t="s">
        <v>502</v>
      </c>
      <c r="BN18" s="85" t="s">
        <v>82</v>
      </c>
      <c r="BO18" s="85" t="s">
        <v>113</v>
      </c>
      <c r="BP18" s="85" t="s">
        <v>83</v>
      </c>
      <c r="BQ18" s="85" t="s">
        <v>95</v>
      </c>
    </row>
    <row r="19" spans="1:69" x14ac:dyDescent="0.2">
      <c r="A19" s="85">
        <v>18</v>
      </c>
      <c r="B19" s="85">
        <v>5673959</v>
      </c>
      <c r="C19" s="85" t="s">
        <v>150</v>
      </c>
      <c r="D19" s="85">
        <v>314</v>
      </c>
      <c r="E19" s="85" t="s">
        <v>62</v>
      </c>
      <c r="F19" s="85" t="s">
        <v>86</v>
      </c>
      <c r="G19" s="85" t="s">
        <v>491</v>
      </c>
      <c r="H19" s="85" t="s">
        <v>64</v>
      </c>
      <c r="I19" s="85" t="s">
        <v>62</v>
      </c>
      <c r="J19" s="85" t="s">
        <v>65</v>
      </c>
      <c r="K19" s="85" t="s">
        <v>62</v>
      </c>
      <c r="L19" s="85" t="s">
        <v>62</v>
      </c>
      <c r="M19" s="85" t="s">
        <v>62</v>
      </c>
      <c r="N19" s="85" t="s">
        <v>62</v>
      </c>
      <c r="O19" s="85" t="s">
        <v>142</v>
      </c>
      <c r="P19" s="85" t="s">
        <v>62</v>
      </c>
      <c r="Q19" s="85" t="s">
        <v>494</v>
      </c>
      <c r="R19" s="85" t="s">
        <v>118</v>
      </c>
      <c r="S19" s="85" t="s">
        <v>62</v>
      </c>
      <c r="T19" s="85" t="s">
        <v>68</v>
      </c>
      <c r="U19" s="85" t="s">
        <v>62</v>
      </c>
      <c r="V19" s="85" t="s">
        <v>62</v>
      </c>
      <c r="W19" s="85" t="s">
        <v>62</v>
      </c>
      <c r="X19" s="4" t="s">
        <v>529</v>
      </c>
      <c r="Y19" s="85" t="s">
        <v>62</v>
      </c>
      <c r="Z19" s="85" t="s">
        <v>62</v>
      </c>
      <c r="AA19" s="85" t="s">
        <v>62</v>
      </c>
      <c r="AB19" s="85" t="s">
        <v>62</v>
      </c>
      <c r="AC19" s="85" t="s">
        <v>62</v>
      </c>
      <c r="AD19" s="85" t="s">
        <v>62</v>
      </c>
      <c r="AE19" s="85" t="s">
        <v>62</v>
      </c>
      <c r="AF19" s="85" t="s">
        <v>62</v>
      </c>
      <c r="AG19" s="85" t="s">
        <v>62</v>
      </c>
      <c r="AH19" s="85" t="s">
        <v>151</v>
      </c>
      <c r="AI19" s="85" t="s">
        <v>62</v>
      </c>
      <c r="AJ19" s="21" t="s">
        <v>532</v>
      </c>
      <c r="AK19" s="85" t="s">
        <v>70</v>
      </c>
      <c r="AL19" s="85" t="s">
        <v>105</v>
      </c>
      <c r="AM19" s="85" t="s">
        <v>62</v>
      </c>
      <c r="AN19" s="85" t="s">
        <v>73</v>
      </c>
      <c r="AO19" s="85" t="s">
        <v>62</v>
      </c>
      <c r="AP19" s="4" t="s">
        <v>515</v>
      </c>
      <c r="AQ19" s="85" t="s">
        <v>112</v>
      </c>
      <c r="AR19" s="85" t="s">
        <v>107</v>
      </c>
      <c r="AS19" s="85" t="s">
        <v>76</v>
      </c>
      <c r="AT19" s="85" t="s">
        <v>62</v>
      </c>
      <c r="AU19" s="85" t="s">
        <v>62</v>
      </c>
      <c r="AV19" s="85" t="s">
        <v>62</v>
      </c>
      <c r="AW19" s="85" t="s">
        <v>62</v>
      </c>
      <c r="AX19" s="4" t="s">
        <v>76</v>
      </c>
      <c r="AY19" s="85" t="s">
        <v>77</v>
      </c>
      <c r="AZ19" s="85" t="s">
        <v>62</v>
      </c>
      <c r="BA19" s="85" t="s">
        <v>62</v>
      </c>
      <c r="BB19" s="85" t="s">
        <v>101</v>
      </c>
      <c r="BC19" s="85" t="s">
        <v>62</v>
      </c>
      <c r="BD19" s="4" t="s">
        <v>101</v>
      </c>
      <c r="BE19" s="85" t="s">
        <v>62</v>
      </c>
      <c r="BF19" s="85" t="s">
        <v>91</v>
      </c>
      <c r="BG19" s="85" t="s">
        <v>62</v>
      </c>
      <c r="BH19" s="4" t="s">
        <v>91</v>
      </c>
      <c r="BI19" s="85" t="s">
        <v>80</v>
      </c>
      <c r="BJ19" s="85" t="s">
        <v>62</v>
      </c>
      <c r="BK19" s="85" t="s">
        <v>93</v>
      </c>
      <c r="BL19" s="85" t="s">
        <v>81</v>
      </c>
      <c r="BM19" s="85" t="s">
        <v>506</v>
      </c>
      <c r="BN19" s="85" t="s">
        <v>152</v>
      </c>
      <c r="BO19" s="85" t="s">
        <v>113</v>
      </c>
      <c r="BP19" s="85" t="s">
        <v>83</v>
      </c>
      <c r="BQ19" s="85" t="s">
        <v>146</v>
      </c>
    </row>
    <row r="20" spans="1:69" x14ac:dyDescent="0.2">
      <c r="A20" s="85">
        <v>19</v>
      </c>
      <c r="B20" s="85">
        <v>5673964</v>
      </c>
      <c r="C20" s="85" t="s">
        <v>153</v>
      </c>
      <c r="D20" s="85">
        <v>123</v>
      </c>
      <c r="E20" s="85" t="s">
        <v>62</v>
      </c>
      <c r="F20" s="85" t="s">
        <v>86</v>
      </c>
      <c r="G20" s="85" t="s">
        <v>482</v>
      </c>
      <c r="H20" s="85" t="s">
        <v>116</v>
      </c>
      <c r="I20" s="85" t="s">
        <v>62</v>
      </c>
      <c r="J20" s="85" t="s">
        <v>65</v>
      </c>
      <c r="K20" s="85" t="s">
        <v>62</v>
      </c>
      <c r="L20" s="85" t="s">
        <v>62</v>
      </c>
      <c r="M20" s="85" t="s">
        <v>62</v>
      </c>
      <c r="N20" s="85" t="s">
        <v>62</v>
      </c>
      <c r="O20" s="85" t="s">
        <v>62</v>
      </c>
      <c r="P20" s="85" t="s">
        <v>62</v>
      </c>
      <c r="Q20" s="85" t="s">
        <v>65</v>
      </c>
      <c r="R20" s="85" t="s">
        <v>87</v>
      </c>
      <c r="S20" s="85" t="s">
        <v>62</v>
      </c>
      <c r="T20" s="85" t="s">
        <v>68</v>
      </c>
      <c r="U20" s="85" t="s">
        <v>119</v>
      </c>
      <c r="V20" s="85" t="s">
        <v>62</v>
      </c>
      <c r="W20" s="85" t="s">
        <v>62</v>
      </c>
      <c r="X20" s="4" t="s">
        <v>530</v>
      </c>
      <c r="Y20" s="85" t="s">
        <v>62</v>
      </c>
      <c r="Z20" s="85" t="s">
        <v>62</v>
      </c>
      <c r="AA20" s="85" t="s">
        <v>132</v>
      </c>
      <c r="AB20" s="85" t="s">
        <v>62</v>
      </c>
      <c r="AC20" s="85" t="s">
        <v>62</v>
      </c>
      <c r="AD20" s="85" t="s">
        <v>62</v>
      </c>
      <c r="AE20" s="85" t="s">
        <v>62</v>
      </c>
      <c r="AF20" s="85" t="s">
        <v>62</v>
      </c>
      <c r="AG20" s="85" t="s">
        <v>62</v>
      </c>
      <c r="AH20" s="85" t="s">
        <v>62</v>
      </c>
      <c r="AI20" s="85" t="s">
        <v>62</v>
      </c>
      <c r="AJ20" s="21" t="s">
        <v>531</v>
      </c>
      <c r="AK20" s="85" t="s">
        <v>98</v>
      </c>
      <c r="AL20" s="85" t="s">
        <v>99</v>
      </c>
      <c r="AM20" s="85" t="s">
        <v>62</v>
      </c>
      <c r="AN20" s="85" t="s">
        <v>62</v>
      </c>
      <c r="AO20" s="85" t="s">
        <v>99</v>
      </c>
      <c r="AP20" s="4" t="s">
        <v>514</v>
      </c>
      <c r="AQ20" s="85" t="s">
        <v>99</v>
      </c>
      <c r="AR20" s="85" t="s">
        <v>75</v>
      </c>
      <c r="AS20" s="85" t="s">
        <v>62</v>
      </c>
      <c r="AT20" s="85" t="s">
        <v>62</v>
      </c>
      <c r="AU20" s="85" t="s">
        <v>145</v>
      </c>
      <c r="AV20" s="85" t="s">
        <v>62</v>
      </c>
      <c r="AW20" s="85" t="s">
        <v>62</v>
      </c>
      <c r="AX20" s="4" t="s">
        <v>145</v>
      </c>
      <c r="AY20" s="85" t="s">
        <v>100</v>
      </c>
      <c r="AZ20" s="85" t="s">
        <v>62</v>
      </c>
      <c r="BA20" s="85" t="s">
        <v>62</v>
      </c>
      <c r="BB20" s="85" t="s">
        <v>62</v>
      </c>
      <c r="BC20" s="85" t="s">
        <v>126</v>
      </c>
      <c r="BD20" s="4" t="s">
        <v>126</v>
      </c>
      <c r="BE20" s="85" t="s">
        <v>62</v>
      </c>
      <c r="BF20" s="85" t="s">
        <v>62</v>
      </c>
      <c r="BG20" s="85" t="s">
        <v>79</v>
      </c>
      <c r="BH20" s="4" t="s">
        <v>79</v>
      </c>
      <c r="BI20" s="85" t="s">
        <v>80</v>
      </c>
      <c r="BJ20" s="85" t="s">
        <v>62</v>
      </c>
      <c r="BK20" s="85" t="s">
        <v>62</v>
      </c>
      <c r="BL20" s="85" t="s">
        <v>81</v>
      </c>
      <c r="BM20" s="85" t="s">
        <v>500</v>
      </c>
      <c r="BN20" s="85" t="s">
        <v>94</v>
      </c>
      <c r="BO20" s="85" t="s">
        <v>113</v>
      </c>
      <c r="BP20" s="85" t="s">
        <v>138</v>
      </c>
      <c r="BQ20" s="85" t="s">
        <v>146</v>
      </c>
    </row>
    <row r="21" spans="1:69" x14ac:dyDescent="0.2">
      <c r="A21" s="85">
        <v>20</v>
      </c>
      <c r="B21" s="85">
        <v>5673982</v>
      </c>
      <c r="C21" s="85" t="s">
        <v>154</v>
      </c>
      <c r="D21" s="85">
        <v>238</v>
      </c>
      <c r="E21" s="85" t="s">
        <v>62</v>
      </c>
      <c r="F21" s="85" t="s">
        <v>86</v>
      </c>
      <c r="G21" s="85" t="s">
        <v>482</v>
      </c>
      <c r="H21" s="85" t="s">
        <v>64</v>
      </c>
      <c r="I21" s="85" t="s">
        <v>62</v>
      </c>
      <c r="J21" s="85" t="s">
        <v>65</v>
      </c>
      <c r="K21" s="85" t="s">
        <v>62</v>
      </c>
      <c r="L21" s="85" t="s">
        <v>62</v>
      </c>
      <c r="M21" s="85" t="s">
        <v>62</v>
      </c>
      <c r="N21" s="85" t="s">
        <v>62</v>
      </c>
      <c r="O21" s="85" t="s">
        <v>62</v>
      </c>
      <c r="P21" s="85" t="s">
        <v>62</v>
      </c>
      <c r="Q21" s="85" t="s">
        <v>65</v>
      </c>
      <c r="R21" s="85" t="s">
        <v>118</v>
      </c>
      <c r="S21" s="85" t="s">
        <v>62</v>
      </c>
      <c r="T21" s="85" t="s">
        <v>62</v>
      </c>
      <c r="U21" s="85" t="s">
        <v>119</v>
      </c>
      <c r="V21" s="85" t="s">
        <v>62</v>
      </c>
      <c r="W21" s="85" t="s">
        <v>62</v>
      </c>
      <c r="X21" s="4" t="s">
        <v>530</v>
      </c>
      <c r="Y21" s="85" t="s">
        <v>62</v>
      </c>
      <c r="Z21" s="85" t="s">
        <v>62</v>
      </c>
      <c r="AA21" s="85" t="s">
        <v>62</v>
      </c>
      <c r="AB21" s="85" t="s">
        <v>137</v>
      </c>
      <c r="AC21" s="85" t="s">
        <v>62</v>
      </c>
      <c r="AD21" s="85" t="s">
        <v>62</v>
      </c>
      <c r="AE21" s="85" t="s">
        <v>62</v>
      </c>
      <c r="AF21" s="85" t="s">
        <v>62</v>
      </c>
      <c r="AG21" s="85" t="s">
        <v>62</v>
      </c>
      <c r="AH21" s="85" t="s">
        <v>62</v>
      </c>
      <c r="AI21" s="85" t="s">
        <v>62</v>
      </c>
      <c r="AJ21" s="21" t="s">
        <v>531</v>
      </c>
      <c r="AK21" s="85" t="s">
        <v>98</v>
      </c>
      <c r="AL21" s="85" t="s">
        <v>99</v>
      </c>
      <c r="AM21" s="85" t="s">
        <v>62</v>
      </c>
      <c r="AN21" s="85" t="s">
        <v>62</v>
      </c>
      <c r="AO21" s="85" t="s">
        <v>99</v>
      </c>
      <c r="AP21" s="4" t="s">
        <v>514</v>
      </c>
      <c r="AQ21" s="85" t="s">
        <v>99</v>
      </c>
      <c r="AR21" s="85" t="s">
        <v>123</v>
      </c>
      <c r="AS21" s="85" t="s">
        <v>62</v>
      </c>
      <c r="AT21" s="85" t="s">
        <v>62</v>
      </c>
      <c r="AU21" s="85" t="s">
        <v>145</v>
      </c>
      <c r="AV21" s="85" t="s">
        <v>62</v>
      </c>
      <c r="AW21" s="85" t="s">
        <v>62</v>
      </c>
      <c r="AX21" s="4" t="s">
        <v>145</v>
      </c>
      <c r="AY21" s="85" t="s">
        <v>77</v>
      </c>
      <c r="AZ21" s="85" t="s">
        <v>62</v>
      </c>
      <c r="BA21" s="85" t="s">
        <v>62</v>
      </c>
      <c r="BB21" s="85" t="s">
        <v>101</v>
      </c>
      <c r="BC21" s="85" t="s">
        <v>62</v>
      </c>
      <c r="BD21" s="4" t="s">
        <v>101</v>
      </c>
      <c r="BE21" s="85" t="s">
        <v>62</v>
      </c>
      <c r="BF21" s="85" t="s">
        <v>91</v>
      </c>
      <c r="BG21" s="85" t="s">
        <v>62</v>
      </c>
      <c r="BH21" s="4" t="s">
        <v>91</v>
      </c>
      <c r="BI21" s="85" t="s">
        <v>62</v>
      </c>
      <c r="BJ21" s="85" t="s">
        <v>92</v>
      </c>
      <c r="BK21" s="85" t="s">
        <v>93</v>
      </c>
      <c r="BL21" s="85" t="s">
        <v>81</v>
      </c>
      <c r="BM21" s="85" t="s">
        <v>505</v>
      </c>
      <c r="BN21" s="85" t="s">
        <v>94</v>
      </c>
      <c r="BO21" s="85" t="s">
        <v>70</v>
      </c>
      <c r="BP21" s="85" t="s">
        <v>83</v>
      </c>
      <c r="BQ21" s="85" t="s">
        <v>139</v>
      </c>
    </row>
    <row r="22" spans="1:69" x14ac:dyDescent="0.2">
      <c r="A22" s="85">
        <v>21</v>
      </c>
      <c r="B22" s="85">
        <v>5673984</v>
      </c>
      <c r="C22" s="85" t="s">
        <v>155</v>
      </c>
      <c r="D22" s="85">
        <v>357</v>
      </c>
      <c r="E22" s="85" t="s">
        <v>62</v>
      </c>
      <c r="F22" s="85" t="s">
        <v>86</v>
      </c>
      <c r="G22" s="85" t="s">
        <v>491</v>
      </c>
      <c r="H22" s="85" t="s">
        <v>136</v>
      </c>
      <c r="I22" s="85" t="s">
        <v>62</v>
      </c>
      <c r="J22" s="85" t="s">
        <v>62</v>
      </c>
      <c r="K22" s="85" t="s">
        <v>62</v>
      </c>
      <c r="L22" s="85" t="s">
        <v>62</v>
      </c>
      <c r="M22" s="85" t="s">
        <v>62</v>
      </c>
      <c r="N22" s="85" t="s">
        <v>62</v>
      </c>
      <c r="O22" s="85" t="s">
        <v>62</v>
      </c>
      <c r="P22" s="85" t="s">
        <v>117</v>
      </c>
      <c r="Q22" s="85" t="s">
        <v>117</v>
      </c>
      <c r="R22" s="85" t="s">
        <v>66</v>
      </c>
      <c r="S22" s="85" t="s">
        <v>62</v>
      </c>
      <c r="T22" s="85" t="s">
        <v>62</v>
      </c>
      <c r="U22" s="85" t="s">
        <v>119</v>
      </c>
      <c r="V22" s="85" t="s">
        <v>62</v>
      </c>
      <c r="W22" s="85" t="s">
        <v>62</v>
      </c>
      <c r="X22" s="4" t="s">
        <v>530</v>
      </c>
      <c r="Y22" s="85" t="s">
        <v>62</v>
      </c>
      <c r="Z22" s="85" t="s">
        <v>62</v>
      </c>
      <c r="AA22" s="85" t="s">
        <v>62</v>
      </c>
      <c r="AB22" s="85" t="s">
        <v>62</v>
      </c>
      <c r="AC22" s="85" t="s">
        <v>62</v>
      </c>
      <c r="AD22" s="85" t="s">
        <v>62</v>
      </c>
      <c r="AE22" s="85" t="s">
        <v>62</v>
      </c>
      <c r="AF22" s="85" t="s">
        <v>62</v>
      </c>
      <c r="AG22" s="85" t="s">
        <v>62</v>
      </c>
      <c r="AH22" s="85" t="s">
        <v>62</v>
      </c>
      <c r="AI22" s="85" t="s">
        <v>97</v>
      </c>
      <c r="AJ22" s="21" t="s">
        <v>97</v>
      </c>
      <c r="AK22" s="85" t="s">
        <v>70</v>
      </c>
      <c r="AL22" s="85" t="s">
        <v>99</v>
      </c>
      <c r="AM22" s="85" t="s">
        <v>62</v>
      </c>
      <c r="AN22" s="85" t="s">
        <v>62</v>
      </c>
      <c r="AO22" s="85" t="s">
        <v>99</v>
      </c>
      <c r="AP22" s="4" t="s">
        <v>514</v>
      </c>
      <c r="AQ22" s="85" t="s">
        <v>99</v>
      </c>
      <c r="AR22" s="85" t="s">
        <v>75</v>
      </c>
      <c r="AS22" s="85" t="s">
        <v>76</v>
      </c>
      <c r="AT22" s="85" t="s">
        <v>62</v>
      </c>
      <c r="AU22" s="85" t="s">
        <v>62</v>
      </c>
      <c r="AV22" s="85" t="s">
        <v>62</v>
      </c>
      <c r="AW22" s="85" t="s">
        <v>62</v>
      </c>
      <c r="AX22" s="4" t="s">
        <v>76</v>
      </c>
      <c r="AY22" s="85" t="s">
        <v>100</v>
      </c>
      <c r="AZ22" s="85" t="s">
        <v>62</v>
      </c>
      <c r="BA22" s="85" t="s">
        <v>78</v>
      </c>
      <c r="BB22" s="85" t="s">
        <v>101</v>
      </c>
      <c r="BC22" s="85" t="s">
        <v>62</v>
      </c>
      <c r="BD22" s="4" t="s">
        <v>549</v>
      </c>
      <c r="BE22" s="85" t="s">
        <v>90</v>
      </c>
      <c r="BF22" s="85" t="s">
        <v>62</v>
      </c>
      <c r="BG22" s="85" t="s">
        <v>62</v>
      </c>
      <c r="BH22" s="4" t="s">
        <v>90</v>
      </c>
      <c r="BI22" s="85" t="s">
        <v>80</v>
      </c>
      <c r="BJ22" s="85" t="s">
        <v>92</v>
      </c>
      <c r="BK22" s="85" t="s">
        <v>62</v>
      </c>
      <c r="BL22" s="85" t="s">
        <v>62</v>
      </c>
      <c r="BM22" s="85" t="s">
        <v>507</v>
      </c>
      <c r="BN22" s="85" t="s">
        <v>94</v>
      </c>
      <c r="BO22" s="85" t="s">
        <v>113</v>
      </c>
      <c r="BP22" s="85" t="s">
        <v>156</v>
      </c>
      <c r="BQ22" s="85" t="s">
        <v>114</v>
      </c>
    </row>
    <row r="23" spans="1:69" x14ac:dyDescent="0.2">
      <c r="A23" s="85">
        <v>22</v>
      </c>
      <c r="B23" s="85">
        <v>5673987</v>
      </c>
      <c r="C23" s="85" t="s">
        <v>157</v>
      </c>
      <c r="D23" s="85">
        <v>214</v>
      </c>
      <c r="E23" s="85" t="s">
        <v>62</v>
      </c>
      <c r="F23" s="85" t="s">
        <v>86</v>
      </c>
      <c r="G23" s="85" t="s">
        <v>491</v>
      </c>
      <c r="H23" s="85" t="s">
        <v>116</v>
      </c>
      <c r="I23" s="85" t="s">
        <v>62</v>
      </c>
      <c r="J23" s="85" t="s">
        <v>65</v>
      </c>
      <c r="K23" s="85" t="s">
        <v>62</v>
      </c>
      <c r="L23" s="85" t="s">
        <v>62</v>
      </c>
      <c r="M23" s="85" t="s">
        <v>62</v>
      </c>
      <c r="N23" s="85" t="s">
        <v>62</v>
      </c>
      <c r="O23" s="85" t="s">
        <v>62</v>
      </c>
      <c r="P23" s="85" t="s">
        <v>62</v>
      </c>
      <c r="Q23" s="85" t="s">
        <v>65</v>
      </c>
      <c r="R23" s="85" t="s">
        <v>66</v>
      </c>
      <c r="S23" s="85" t="s">
        <v>62</v>
      </c>
      <c r="T23" s="85" t="s">
        <v>68</v>
      </c>
      <c r="U23" s="85" t="s">
        <v>119</v>
      </c>
      <c r="V23" s="85" t="s">
        <v>62</v>
      </c>
      <c r="W23" s="85" t="s">
        <v>62</v>
      </c>
      <c r="X23" s="4" t="s">
        <v>530</v>
      </c>
      <c r="Y23" s="85" t="s">
        <v>62</v>
      </c>
      <c r="Z23" s="85" t="s">
        <v>62</v>
      </c>
      <c r="AA23" s="85" t="s">
        <v>62</v>
      </c>
      <c r="AB23" s="85" t="s">
        <v>62</v>
      </c>
      <c r="AC23" s="85" t="s">
        <v>62</v>
      </c>
      <c r="AD23" s="85" t="s">
        <v>62</v>
      </c>
      <c r="AE23" s="85" t="s">
        <v>62</v>
      </c>
      <c r="AF23" s="85" t="s">
        <v>62</v>
      </c>
      <c r="AG23" s="85" t="s">
        <v>62</v>
      </c>
      <c r="AH23" s="85" t="s">
        <v>62</v>
      </c>
      <c r="AI23" s="85" t="s">
        <v>97</v>
      </c>
      <c r="AJ23" s="21" t="s">
        <v>97</v>
      </c>
      <c r="AK23" s="85" t="s">
        <v>70</v>
      </c>
      <c r="AL23" s="85" t="s">
        <v>99</v>
      </c>
      <c r="AM23" s="85" t="s">
        <v>62</v>
      </c>
      <c r="AN23" s="85" t="s">
        <v>62</v>
      </c>
      <c r="AO23" s="85" t="s">
        <v>99</v>
      </c>
      <c r="AP23" s="4" t="s">
        <v>514</v>
      </c>
      <c r="AQ23" s="85" t="s">
        <v>99</v>
      </c>
      <c r="AR23" s="85" t="s">
        <v>123</v>
      </c>
      <c r="AS23" s="85" t="s">
        <v>76</v>
      </c>
      <c r="AT23" s="85" t="s">
        <v>62</v>
      </c>
      <c r="AU23" s="85" t="s">
        <v>62</v>
      </c>
      <c r="AV23" s="85" t="s">
        <v>62</v>
      </c>
      <c r="AW23" s="85" t="s">
        <v>62</v>
      </c>
      <c r="AX23" s="4" t="s">
        <v>76</v>
      </c>
      <c r="AY23" s="85" t="s">
        <v>100</v>
      </c>
      <c r="AZ23" s="85" t="s">
        <v>109</v>
      </c>
      <c r="BA23" s="85" t="s">
        <v>62</v>
      </c>
      <c r="BB23" s="85" t="s">
        <v>101</v>
      </c>
      <c r="BC23" s="85" t="s">
        <v>62</v>
      </c>
      <c r="BD23" s="4" t="s">
        <v>551</v>
      </c>
      <c r="BE23" s="85" t="s">
        <v>90</v>
      </c>
      <c r="BF23" s="85" t="s">
        <v>91</v>
      </c>
      <c r="BG23" s="85" t="s">
        <v>62</v>
      </c>
      <c r="BH23" s="4" t="s">
        <v>545</v>
      </c>
      <c r="BI23" s="85" t="s">
        <v>80</v>
      </c>
      <c r="BJ23" s="85" t="s">
        <v>62</v>
      </c>
      <c r="BK23" s="85" t="s">
        <v>62</v>
      </c>
      <c r="BL23" s="85" t="s">
        <v>62</v>
      </c>
      <c r="BM23" s="85" t="s">
        <v>502</v>
      </c>
      <c r="BN23" s="85" t="s">
        <v>82</v>
      </c>
      <c r="BO23" s="85" t="s">
        <v>70</v>
      </c>
      <c r="BP23" s="85" t="s">
        <v>83</v>
      </c>
      <c r="BQ23" s="85" t="s">
        <v>139</v>
      </c>
    </row>
    <row r="24" spans="1:69" x14ac:dyDescent="0.2">
      <c r="A24" s="85">
        <v>23</v>
      </c>
      <c r="B24" s="85">
        <v>5673990</v>
      </c>
      <c r="C24" s="85" t="s">
        <v>158</v>
      </c>
      <c r="D24" s="85">
        <v>229</v>
      </c>
      <c r="E24" s="85" t="s">
        <v>159</v>
      </c>
      <c r="F24" s="85" t="s">
        <v>63</v>
      </c>
      <c r="G24" s="85" t="s">
        <v>491</v>
      </c>
      <c r="H24" s="85" t="s">
        <v>64</v>
      </c>
      <c r="I24" s="85" t="s">
        <v>62</v>
      </c>
      <c r="J24" s="85" t="s">
        <v>65</v>
      </c>
      <c r="K24" s="85" t="s">
        <v>62</v>
      </c>
      <c r="L24" s="85" t="s">
        <v>525</v>
      </c>
      <c r="M24" s="85" t="s">
        <v>62</v>
      </c>
      <c r="N24" s="85" t="s">
        <v>62</v>
      </c>
      <c r="O24" s="85" t="s">
        <v>62</v>
      </c>
      <c r="P24" s="85" t="s">
        <v>62</v>
      </c>
      <c r="Q24" s="85" t="s">
        <v>494</v>
      </c>
      <c r="R24" s="85" t="s">
        <v>66</v>
      </c>
      <c r="S24" s="85" t="s">
        <v>62</v>
      </c>
      <c r="T24" s="85" t="s">
        <v>68</v>
      </c>
      <c r="U24" s="85" t="s">
        <v>62</v>
      </c>
      <c r="V24" s="85" t="s">
        <v>62</v>
      </c>
      <c r="W24" s="85" t="s">
        <v>62</v>
      </c>
      <c r="X24" s="4" t="s">
        <v>529</v>
      </c>
      <c r="Y24" s="85" t="s">
        <v>62</v>
      </c>
      <c r="Z24" s="85" t="s">
        <v>160</v>
      </c>
      <c r="AA24" s="85" t="s">
        <v>132</v>
      </c>
      <c r="AB24" s="85" t="s">
        <v>62</v>
      </c>
      <c r="AC24" s="85" t="s">
        <v>62</v>
      </c>
      <c r="AD24" s="85" t="s">
        <v>62</v>
      </c>
      <c r="AE24" s="85" t="s">
        <v>62</v>
      </c>
      <c r="AF24" s="85" t="s">
        <v>62</v>
      </c>
      <c r="AG24" s="85" t="s">
        <v>62</v>
      </c>
      <c r="AH24" s="85" t="s">
        <v>62</v>
      </c>
      <c r="AI24" s="85" t="s">
        <v>62</v>
      </c>
      <c r="AJ24" s="21" t="s">
        <v>531</v>
      </c>
      <c r="AK24" s="85" t="s">
        <v>113</v>
      </c>
      <c r="AL24" s="85" t="s">
        <v>105</v>
      </c>
      <c r="AM24" s="85" t="s">
        <v>62</v>
      </c>
      <c r="AN24" s="85" t="s">
        <v>73</v>
      </c>
      <c r="AO24" s="85" t="s">
        <v>62</v>
      </c>
      <c r="AP24" s="4" t="s">
        <v>515</v>
      </c>
      <c r="AQ24" s="85" t="s">
        <v>112</v>
      </c>
      <c r="AR24" s="85" t="s">
        <v>123</v>
      </c>
      <c r="AS24" s="85" t="s">
        <v>76</v>
      </c>
      <c r="AT24" s="85" t="s">
        <v>62</v>
      </c>
      <c r="AU24" s="85" t="s">
        <v>62</v>
      </c>
      <c r="AV24" s="85" t="s">
        <v>62</v>
      </c>
      <c r="AW24" s="85" t="s">
        <v>62</v>
      </c>
      <c r="AX24" s="4" t="s">
        <v>76</v>
      </c>
      <c r="AY24" s="85" t="s">
        <v>77</v>
      </c>
      <c r="AZ24" s="85" t="s">
        <v>62</v>
      </c>
      <c r="BA24" s="85" t="s">
        <v>62</v>
      </c>
      <c r="BB24" s="85" t="s">
        <v>101</v>
      </c>
      <c r="BC24" s="85" t="s">
        <v>62</v>
      </c>
      <c r="BD24" s="4" t="s">
        <v>101</v>
      </c>
      <c r="BE24" s="85" t="s">
        <v>62</v>
      </c>
      <c r="BF24" s="85" t="s">
        <v>62</v>
      </c>
      <c r="BG24" s="85" t="s">
        <v>79</v>
      </c>
      <c r="BH24" s="4" t="s">
        <v>79</v>
      </c>
      <c r="BI24" s="85" t="s">
        <v>80</v>
      </c>
      <c r="BJ24" s="85" t="s">
        <v>62</v>
      </c>
      <c r="BK24" s="85" t="s">
        <v>62</v>
      </c>
      <c r="BL24" s="85" t="s">
        <v>81</v>
      </c>
      <c r="BM24" s="85" t="s">
        <v>500</v>
      </c>
      <c r="BN24" s="85" t="s">
        <v>94</v>
      </c>
      <c r="BO24" s="85" t="s">
        <v>113</v>
      </c>
      <c r="BP24" s="85" t="s">
        <v>83</v>
      </c>
      <c r="BQ24" s="85" t="s">
        <v>146</v>
      </c>
    </row>
    <row r="25" spans="1:69" x14ac:dyDescent="0.2">
      <c r="A25" s="85">
        <v>24</v>
      </c>
      <c r="B25" s="85">
        <v>5673998</v>
      </c>
      <c r="C25" s="85" t="s">
        <v>161</v>
      </c>
      <c r="D25" s="85">
        <v>1071</v>
      </c>
      <c r="E25" s="85" t="s">
        <v>62</v>
      </c>
      <c r="F25" s="85" t="s">
        <v>86</v>
      </c>
      <c r="G25" s="85" t="s">
        <v>491</v>
      </c>
      <c r="H25" s="85" t="s">
        <v>64</v>
      </c>
      <c r="I25" s="85" t="s">
        <v>62</v>
      </c>
      <c r="J25" s="85" t="s">
        <v>65</v>
      </c>
      <c r="K25" s="85" t="s">
        <v>62</v>
      </c>
      <c r="L25" s="85" t="s">
        <v>62</v>
      </c>
      <c r="M25" s="85" t="s">
        <v>62</v>
      </c>
      <c r="N25" s="85" t="s">
        <v>62</v>
      </c>
      <c r="O25" s="85" t="s">
        <v>62</v>
      </c>
      <c r="P25" s="85" t="s">
        <v>62</v>
      </c>
      <c r="Q25" s="85" t="s">
        <v>65</v>
      </c>
      <c r="R25" s="85" t="s">
        <v>104</v>
      </c>
      <c r="S25" s="85" t="s">
        <v>62</v>
      </c>
      <c r="T25" s="85" t="s">
        <v>68</v>
      </c>
      <c r="U25" s="85" t="s">
        <v>62</v>
      </c>
      <c r="V25" s="85" t="s">
        <v>62</v>
      </c>
      <c r="W25" s="85" t="s">
        <v>62</v>
      </c>
      <c r="X25" s="4" t="s">
        <v>529</v>
      </c>
      <c r="Y25" s="85" t="s">
        <v>62</v>
      </c>
      <c r="Z25" s="85" t="s">
        <v>62</v>
      </c>
      <c r="AA25" s="85" t="s">
        <v>62</v>
      </c>
      <c r="AB25" s="85" t="s">
        <v>137</v>
      </c>
      <c r="AC25" s="85" t="s">
        <v>62</v>
      </c>
      <c r="AD25" s="85" t="s">
        <v>62</v>
      </c>
      <c r="AE25" s="85" t="s">
        <v>62</v>
      </c>
      <c r="AF25" s="85" t="s">
        <v>62</v>
      </c>
      <c r="AG25" s="85" t="s">
        <v>62</v>
      </c>
      <c r="AH25" s="85" t="s">
        <v>62</v>
      </c>
      <c r="AI25" s="85" t="s">
        <v>62</v>
      </c>
      <c r="AJ25" s="21" t="s">
        <v>531</v>
      </c>
      <c r="AK25" s="85" t="s">
        <v>70</v>
      </c>
      <c r="AL25" s="85" t="s">
        <v>105</v>
      </c>
      <c r="AM25" s="85" t="s">
        <v>72</v>
      </c>
      <c r="AN25" s="85" t="s">
        <v>73</v>
      </c>
      <c r="AO25" s="85" t="s">
        <v>62</v>
      </c>
      <c r="AP25" s="4" t="s">
        <v>513</v>
      </c>
      <c r="AQ25" s="85" t="s">
        <v>112</v>
      </c>
      <c r="AR25" s="85" t="s">
        <v>123</v>
      </c>
      <c r="AS25" s="85" t="s">
        <v>62</v>
      </c>
      <c r="AT25" s="85" t="s">
        <v>62</v>
      </c>
      <c r="AU25" s="85" t="s">
        <v>145</v>
      </c>
      <c r="AV25" s="85" t="s">
        <v>62</v>
      </c>
      <c r="AW25" s="85" t="s">
        <v>62</v>
      </c>
      <c r="AX25" s="4" t="s">
        <v>145</v>
      </c>
      <c r="AY25" s="85" t="s">
        <v>100</v>
      </c>
      <c r="AZ25" s="85" t="s">
        <v>62</v>
      </c>
      <c r="BA25" s="85" t="s">
        <v>62</v>
      </c>
      <c r="BB25" s="85" t="s">
        <v>62</v>
      </c>
      <c r="BC25" s="85" t="s">
        <v>126</v>
      </c>
      <c r="BD25" s="4" t="s">
        <v>126</v>
      </c>
      <c r="BE25" s="85" t="s">
        <v>62</v>
      </c>
      <c r="BF25" s="85" t="s">
        <v>62</v>
      </c>
      <c r="BG25" s="85" t="s">
        <v>79</v>
      </c>
      <c r="BH25" s="4" t="s">
        <v>79</v>
      </c>
      <c r="BI25" s="85" t="s">
        <v>80</v>
      </c>
      <c r="BJ25" s="85" t="s">
        <v>92</v>
      </c>
      <c r="BK25" s="85" t="s">
        <v>93</v>
      </c>
      <c r="BL25" s="85" t="s">
        <v>81</v>
      </c>
      <c r="BM25" s="85" t="s">
        <v>501</v>
      </c>
      <c r="BN25" s="85" t="s">
        <v>82</v>
      </c>
      <c r="BO25" s="85" t="s">
        <v>70</v>
      </c>
      <c r="BP25" s="85" t="s">
        <v>83</v>
      </c>
      <c r="BQ25" s="85" t="s">
        <v>162</v>
      </c>
    </row>
    <row r="26" spans="1:69" x14ac:dyDescent="0.2">
      <c r="A26" s="85">
        <v>25</v>
      </c>
      <c r="B26" s="85">
        <v>5674011</v>
      </c>
      <c r="C26" s="85" t="s">
        <v>163</v>
      </c>
      <c r="D26" s="85">
        <v>307</v>
      </c>
      <c r="E26" s="85" t="s">
        <v>62</v>
      </c>
      <c r="F26" s="85" t="s">
        <v>86</v>
      </c>
      <c r="G26" s="85" t="s">
        <v>482</v>
      </c>
      <c r="H26" s="85" t="s">
        <v>64</v>
      </c>
      <c r="I26" s="85" t="s">
        <v>144</v>
      </c>
      <c r="J26" s="85" t="s">
        <v>65</v>
      </c>
      <c r="K26" s="85" t="s">
        <v>62</v>
      </c>
      <c r="L26" s="85" t="s">
        <v>62</v>
      </c>
      <c r="M26" s="85" t="s">
        <v>62</v>
      </c>
      <c r="N26" s="85" t="s">
        <v>62</v>
      </c>
      <c r="O26" s="85" t="s">
        <v>62</v>
      </c>
      <c r="P26" s="85" t="s">
        <v>62</v>
      </c>
      <c r="Q26" s="85" t="s">
        <v>494</v>
      </c>
      <c r="R26" s="85" t="s">
        <v>87</v>
      </c>
      <c r="S26" s="85" t="s">
        <v>62</v>
      </c>
      <c r="T26" s="85" t="s">
        <v>68</v>
      </c>
      <c r="U26" s="85" t="s">
        <v>62</v>
      </c>
      <c r="V26" s="85" t="s">
        <v>62</v>
      </c>
      <c r="W26" s="85" t="s">
        <v>62</v>
      </c>
      <c r="X26" s="4" t="s">
        <v>529</v>
      </c>
      <c r="Y26" s="85" t="s">
        <v>62</v>
      </c>
      <c r="Z26" s="85" t="s">
        <v>62</v>
      </c>
      <c r="AA26" s="85" t="s">
        <v>132</v>
      </c>
      <c r="AB26" s="85" t="s">
        <v>62</v>
      </c>
      <c r="AC26" s="85" t="s">
        <v>62</v>
      </c>
      <c r="AD26" s="85" t="s">
        <v>62</v>
      </c>
      <c r="AE26" s="85" t="s">
        <v>62</v>
      </c>
      <c r="AF26" s="85" t="s">
        <v>62</v>
      </c>
      <c r="AG26" s="85" t="s">
        <v>62</v>
      </c>
      <c r="AH26" s="85" t="s">
        <v>62</v>
      </c>
      <c r="AI26" s="85" t="s">
        <v>62</v>
      </c>
      <c r="AJ26" s="21" t="s">
        <v>531</v>
      </c>
      <c r="AK26" s="85" t="s">
        <v>113</v>
      </c>
      <c r="AL26" s="85" t="s">
        <v>105</v>
      </c>
      <c r="AM26" s="85" t="s">
        <v>62</v>
      </c>
      <c r="AN26" s="85" t="s">
        <v>73</v>
      </c>
      <c r="AO26" s="85" t="s">
        <v>62</v>
      </c>
      <c r="AP26" s="4" t="s">
        <v>515</v>
      </c>
      <c r="AQ26" s="85" t="s">
        <v>112</v>
      </c>
      <c r="AR26" s="85" t="s">
        <v>107</v>
      </c>
      <c r="AS26" s="85" t="s">
        <v>76</v>
      </c>
      <c r="AT26" s="85" t="s">
        <v>62</v>
      </c>
      <c r="AU26" s="85" t="s">
        <v>62</v>
      </c>
      <c r="AV26" s="85" t="s">
        <v>62</v>
      </c>
      <c r="AW26" s="85" t="s">
        <v>62</v>
      </c>
      <c r="AX26" s="4" t="s">
        <v>76</v>
      </c>
      <c r="AY26" s="85" t="s">
        <v>77</v>
      </c>
      <c r="AZ26" s="85" t="s">
        <v>62</v>
      </c>
      <c r="BA26" s="85" t="s">
        <v>62</v>
      </c>
      <c r="BB26" s="85" t="s">
        <v>101</v>
      </c>
      <c r="BC26" s="85" t="s">
        <v>62</v>
      </c>
      <c r="BD26" s="4" t="s">
        <v>101</v>
      </c>
      <c r="BE26" s="85" t="s">
        <v>62</v>
      </c>
      <c r="BF26" s="85" t="s">
        <v>62</v>
      </c>
      <c r="BG26" s="85" t="s">
        <v>79</v>
      </c>
      <c r="BH26" s="4" t="s">
        <v>79</v>
      </c>
      <c r="BI26" s="85" t="s">
        <v>62</v>
      </c>
      <c r="BJ26" s="85" t="s">
        <v>62</v>
      </c>
      <c r="BK26" s="85" t="s">
        <v>93</v>
      </c>
      <c r="BL26" s="85" t="s">
        <v>62</v>
      </c>
      <c r="BM26" s="85" t="s">
        <v>508</v>
      </c>
      <c r="BN26" s="85" t="s">
        <v>94</v>
      </c>
      <c r="BO26" s="85" t="s">
        <v>113</v>
      </c>
      <c r="BP26" s="85" t="s">
        <v>83</v>
      </c>
      <c r="BQ26" s="85" t="s">
        <v>84</v>
      </c>
    </row>
    <row r="27" spans="1:69" x14ac:dyDescent="0.2">
      <c r="A27" s="85">
        <v>26</v>
      </c>
      <c r="B27" s="85">
        <v>5674033</v>
      </c>
      <c r="C27" s="85" t="s">
        <v>164</v>
      </c>
      <c r="D27" s="85">
        <v>342</v>
      </c>
      <c r="E27" s="85" t="s">
        <v>62</v>
      </c>
      <c r="F27" s="85" t="s">
        <v>86</v>
      </c>
      <c r="G27" s="85" t="s">
        <v>491</v>
      </c>
      <c r="H27" s="85" t="s">
        <v>116</v>
      </c>
      <c r="I27" s="85" t="s">
        <v>62</v>
      </c>
      <c r="J27" s="85" t="s">
        <v>62</v>
      </c>
      <c r="K27" s="85" t="s">
        <v>495</v>
      </c>
      <c r="L27" s="85" t="s">
        <v>62</v>
      </c>
      <c r="M27" s="85" t="s">
        <v>62</v>
      </c>
      <c r="N27" s="85" t="s">
        <v>495</v>
      </c>
      <c r="O27" s="85" t="s">
        <v>62</v>
      </c>
      <c r="P27" s="85" t="s">
        <v>62</v>
      </c>
      <c r="Q27" s="85" t="s">
        <v>495</v>
      </c>
      <c r="R27" s="85" t="s">
        <v>104</v>
      </c>
      <c r="S27" s="85" t="s">
        <v>62</v>
      </c>
      <c r="T27" s="85" t="s">
        <v>68</v>
      </c>
      <c r="U27" s="85" t="s">
        <v>62</v>
      </c>
      <c r="V27" s="85" t="s">
        <v>62</v>
      </c>
      <c r="W27" s="85" t="s">
        <v>62</v>
      </c>
      <c r="X27" s="4" t="s">
        <v>529</v>
      </c>
      <c r="Y27" s="85" t="s">
        <v>62</v>
      </c>
      <c r="Z27" s="85" t="s">
        <v>62</v>
      </c>
      <c r="AA27" s="85" t="s">
        <v>132</v>
      </c>
      <c r="AB27" s="85" t="s">
        <v>62</v>
      </c>
      <c r="AC27" s="85" t="s">
        <v>62</v>
      </c>
      <c r="AD27" s="85" t="s">
        <v>62</v>
      </c>
      <c r="AE27" s="85" t="s">
        <v>62</v>
      </c>
      <c r="AF27" s="85" t="s">
        <v>62</v>
      </c>
      <c r="AG27" s="85" t="s">
        <v>62</v>
      </c>
      <c r="AH27" s="85" t="s">
        <v>62</v>
      </c>
      <c r="AI27" s="85" t="s">
        <v>62</v>
      </c>
      <c r="AJ27" s="21" t="s">
        <v>531</v>
      </c>
      <c r="AK27" s="85" t="s">
        <v>70</v>
      </c>
      <c r="AL27" s="85" t="s">
        <v>71</v>
      </c>
      <c r="AM27" s="85" t="s">
        <v>62</v>
      </c>
      <c r="AN27" s="85" t="s">
        <v>73</v>
      </c>
      <c r="AO27" s="85" t="s">
        <v>62</v>
      </c>
      <c r="AP27" s="4" t="s">
        <v>515</v>
      </c>
      <c r="AQ27" s="85" t="s">
        <v>112</v>
      </c>
      <c r="AR27" s="85" t="s">
        <v>107</v>
      </c>
      <c r="AS27" s="85" t="s">
        <v>62</v>
      </c>
      <c r="AT27" s="85" t="s">
        <v>89</v>
      </c>
      <c r="AU27" s="85" t="s">
        <v>62</v>
      </c>
      <c r="AV27" s="85" t="s">
        <v>62</v>
      </c>
      <c r="AW27" s="85" t="s">
        <v>62</v>
      </c>
      <c r="AX27" s="4" t="s">
        <v>89</v>
      </c>
      <c r="AY27" s="85" t="s">
        <v>77</v>
      </c>
      <c r="AZ27" s="85" t="s">
        <v>109</v>
      </c>
      <c r="BA27" s="85" t="s">
        <v>62</v>
      </c>
      <c r="BB27" s="85" t="s">
        <v>62</v>
      </c>
      <c r="BC27" s="85" t="s">
        <v>62</v>
      </c>
      <c r="BD27" s="4" t="s">
        <v>109</v>
      </c>
      <c r="BE27" s="85" t="s">
        <v>90</v>
      </c>
      <c r="BF27" s="85" t="s">
        <v>91</v>
      </c>
      <c r="BG27" s="85" t="s">
        <v>62</v>
      </c>
      <c r="BH27" s="4" t="s">
        <v>545</v>
      </c>
      <c r="BI27" s="85" t="s">
        <v>80</v>
      </c>
      <c r="BJ27" s="85" t="s">
        <v>62</v>
      </c>
      <c r="BK27" s="85" t="s">
        <v>62</v>
      </c>
      <c r="BL27" s="85" t="s">
        <v>81</v>
      </c>
      <c r="BM27" s="85" t="s">
        <v>500</v>
      </c>
      <c r="BN27" s="85" t="s">
        <v>82</v>
      </c>
      <c r="BO27" s="85" t="s">
        <v>70</v>
      </c>
      <c r="BP27" s="85" t="s">
        <v>138</v>
      </c>
      <c r="BQ27" s="85" t="s">
        <v>146</v>
      </c>
    </row>
    <row r="28" spans="1:69" x14ac:dyDescent="0.2">
      <c r="A28" s="85">
        <v>27</v>
      </c>
      <c r="B28" s="85">
        <v>5674040</v>
      </c>
      <c r="C28" s="85" t="s">
        <v>168</v>
      </c>
      <c r="D28" s="85">
        <v>212</v>
      </c>
      <c r="E28" s="85" t="s">
        <v>62</v>
      </c>
      <c r="F28" s="85" t="s">
        <v>86</v>
      </c>
      <c r="G28" s="85" t="s">
        <v>481</v>
      </c>
      <c r="H28" s="85" t="s">
        <v>149</v>
      </c>
      <c r="I28" s="85" t="s">
        <v>62</v>
      </c>
      <c r="J28" s="85" t="s">
        <v>62</v>
      </c>
      <c r="K28" s="85" t="s">
        <v>62</v>
      </c>
      <c r="L28" s="85" t="s">
        <v>62</v>
      </c>
      <c r="M28" s="85" t="s">
        <v>62</v>
      </c>
      <c r="N28" s="85" t="s">
        <v>62</v>
      </c>
      <c r="O28" s="85" t="s">
        <v>62</v>
      </c>
      <c r="P28" s="85" t="s">
        <v>117</v>
      </c>
      <c r="Q28" s="85" t="s">
        <v>117</v>
      </c>
      <c r="R28" s="85" t="s">
        <v>87</v>
      </c>
      <c r="S28" s="85" t="s">
        <v>67</v>
      </c>
      <c r="T28" s="85" t="s">
        <v>62</v>
      </c>
      <c r="U28" s="85" t="s">
        <v>62</v>
      </c>
      <c r="V28" s="85" t="s">
        <v>62</v>
      </c>
      <c r="W28" s="85" t="s">
        <v>62</v>
      </c>
      <c r="X28" s="4" t="s">
        <v>528</v>
      </c>
      <c r="Y28" s="85" t="s">
        <v>62</v>
      </c>
      <c r="Z28" s="85" t="s">
        <v>62</v>
      </c>
      <c r="AA28" s="85" t="s">
        <v>62</v>
      </c>
      <c r="AB28" s="85" t="s">
        <v>62</v>
      </c>
      <c r="AC28" s="85" t="s">
        <v>62</v>
      </c>
      <c r="AD28" s="85" t="s">
        <v>62</v>
      </c>
      <c r="AE28" s="85" t="s">
        <v>62</v>
      </c>
      <c r="AF28" s="85" t="s">
        <v>62</v>
      </c>
      <c r="AG28" s="85" t="s">
        <v>62</v>
      </c>
      <c r="AH28" s="85" t="s">
        <v>62</v>
      </c>
      <c r="AI28" s="85" t="s">
        <v>97</v>
      </c>
      <c r="AJ28" s="21" t="s">
        <v>97</v>
      </c>
      <c r="AK28" s="85" t="s">
        <v>98</v>
      </c>
      <c r="AL28" s="85" t="s">
        <v>99</v>
      </c>
      <c r="AM28" s="85" t="s">
        <v>62</v>
      </c>
      <c r="AN28" s="85" t="s">
        <v>62</v>
      </c>
      <c r="AO28" s="85" t="s">
        <v>99</v>
      </c>
      <c r="AP28" s="4" t="s">
        <v>514</v>
      </c>
      <c r="AQ28" s="85" t="s">
        <v>99</v>
      </c>
      <c r="AR28" s="85" t="s">
        <v>75</v>
      </c>
      <c r="AS28" s="85" t="s">
        <v>76</v>
      </c>
      <c r="AT28" s="85" t="s">
        <v>62</v>
      </c>
      <c r="AU28" s="85" t="s">
        <v>62</v>
      </c>
      <c r="AV28" s="85" t="s">
        <v>62</v>
      </c>
      <c r="AW28" s="85" t="s">
        <v>62</v>
      </c>
      <c r="AX28" s="4" t="s">
        <v>76</v>
      </c>
      <c r="AY28" s="85" t="s">
        <v>77</v>
      </c>
      <c r="AZ28" s="85" t="s">
        <v>62</v>
      </c>
      <c r="BA28" s="85" t="s">
        <v>78</v>
      </c>
      <c r="BB28" s="85" t="s">
        <v>62</v>
      </c>
      <c r="BC28" s="85" t="s">
        <v>62</v>
      </c>
      <c r="BD28" s="4" t="s">
        <v>78</v>
      </c>
      <c r="BE28" s="85" t="s">
        <v>62</v>
      </c>
      <c r="BF28" s="85" t="s">
        <v>62</v>
      </c>
      <c r="BG28" s="85" t="s">
        <v>79</v>
      </c>
      <c r="BH28" s="4" t="s">
        <v>79</v>
      </c>
      <c r="BI28" s="85" t="s">
        <v>62</v>
      </c>
      <c r="BJ28" s="85" t="s">
        <v>92</v>
      </c>
      <c r="BK28" s="85" t="s">
        <v>62</v>
      </c>
      <c r="BL28" s="85" t="s">
        <v>62</v>
      </c>
      <c r="BM28" s="85" t="s">
        <v>504</v>
      </c>
      <c r="BN28" s="85" t="s">
        <v>169</v>
      </c>
      <c r="BO28" s="85" t="s">
        <v>98</v>
      </c>
      <c r="BP28" s="85" t="s">
        <v>83</v>
      </c>
      <c r="BQ28" s="85" t="s">
        <v>95</v>
      </c>
    </row>
    <row r="29" spans="1:69" x14ac:dyDescent="0.2">
      <c r="A29" s="85">
        <v>28</v>
      </c>
      <c r="B29" s="85">
        <v>5674046</v>
      </c>
      <c r="C29" s="85" t="s">
        <v>170</v>
      </c>
      <c r="D29" s="85">
        <v>311</v>
      </c>
      <c r="E29" s="85" t="s">
        <v>62</v>
      </c>
      <c r="F29" s="85" t="s">
        <v>86</v>
      </c>
      <c r="G29" s="85" t="s">
        <v>491</v>
      </c>
      <c r="H29" s="85" t="s">
        <v>116</v>
      </c>
      <c r="I29" s="85" t="s">
        <v>62</v>
      </c>
      <c r="J29" s="85" t="s">
        <v>62</v>
      </c>
      <c r="K29" s="85" t="s">
        <v>62</v>
      </c>
      <c r="L29" s="85" t="s">
        <v>62</v>
      </c>
      <c r="M29" s="85" t="s">
        <v>62</v>
      </c>
      <c r="N29" s="85" t="s">
        <v>62</v>
      </c>
      <c r="O29" s="85" t="s">
        <v>62</v>
      </c>
      <c r="P29" s="85" t="s">
        <v>117</v>
      </c>
      <c r="Q29" s="85" t="s">
        <v>117</v>
      </c>
      <c r="R29" s="85" t="s">
        <v>104</v>
      </c>
      <c r="S29" s="85" t="s">
        <v>62</v>
      </c>
      <c r="T29" s="85" t="s">
        <v>62</v>
      </c>
      <c r="U29" s="85" t="s">
        <v>119</v>
      </c>
      <c r="V29" s="85" t="s">
        <v>62</v>
      </c>
      <c r="W29" s="85" t="s">
        <v>62</v>
      </c>
      <c r="X29" s="4" t="s">
        <v>530</v>
      </c>
      <c r="Y29" s="85" t="s">
        <v>62</v>
      </c>
      <c r="Z29" s="85" t="s">
        <v>62</v>
      </c>
      <c r="AA29" s="85" t="s">
        <v>62</v>
      </c>
      <c r="AB29" s="85" t="s">
        <v>62</v>
      </c>
      <c r="AC29" s="85" t="s">
        <v>88</v>
      </c>
      <c r="AD29" s="85" t="s">
        <v>62</v>
      </c>
      <c r="AE29" s="85" t="s">
        <v>62</v>
      </c>
      <c r="AF29" s="85" t="s">
        <v>62</v>
      </c>
      <c r="AG29" s="85" t="s">
        <v>62</v>
      </c>
      <c r="AH29" s="85" t="s">
        <v>62</v>
      </c>
      <c r="AI29" s="85" t="s">
        <v>62</v>
      </c>
      <c r="AJ29" s="21" t="s">
        <v>532</v>
      </c>
      <c r="AK29" s="85" t="s">
        <v>70</v>
      </c>
      <c r="AL29" s="85" t="s">
        <v>99</v>
      </c>
      <c r="AM29" s="85" t="s">
        <v>62</v>
      </c>
      <c r="AN29" s="85" t="s">
        <v>62</v>
      </c>
      <c r="AO29" s="85" t="s">
        <v>99</v>
      </c>
      <c r="AP29" s="4" t="s">
        <v>514</v>
      </c>
      <c r="AQ29" s="85" t="s">
        <v>99</v>
      </c>
      <c r="AR29" s="85" t="s">
        <v>98</v>
      </c>
      <c r="AS29" s="85" t="s">
        <v>62</v>
      </c>
      <c r="AT29" s="85" t="s">
        <v>89</v>
      </c>
      <c r="AU29" s="85" t="s">
        <v>62</v>
      </c>
      <c r="AV29" s="85" t="s">
        <v>62</v>
      </c>
      <c r="AW29" s="85" t="s">
        <v>62</v>
      </c>
      <c r="AX29" s="4" t="s">
        <v>89</v>
      </c>
      <c r="AY29" s="85" t="s">
        <v>100</v>
      </c>
      <c r="AZ29" s="85" t="s">
        <v>62</v>
      </c>
      <c r="BA29" s="85" t="s">
        <v>62</v>
      </c>
      <c r="BB29" s="85" t="s">
        <v>101</v>
      </c>
      <c r="BC29" s="85" t="s">
        <v>62</v>
      </c>
      <c r="BD29" s="4" t="s">
        <v>101</v>
      </c>
      <c r="BE29" s="85" t="s">
        <v>62</v>
      </c>
      <c r="BF29" s="85" t="s">
        <v>91</v>
      </c>
      <c r="BG29" s="85" t="s">
        <v>62</v>
      </c>
      <c r="BH29" s="4" t="s">
        <v>91</v>
      </c>
      <c r="BI29" s="85" t="s">
        <v>80</v>
      </c>
      <c r="BJ29" s="85" t="s">
        <v>62</v>
      </c>
      <c r="BK29" s="85" t="s">
        <v>62</v>
      </c>
      <c r="BL29" s="85" t="s">
        <v>62</v>
      </c>
      <c r="BM29" s="85" t="s">
        <v>502</v>
      </c>
      <c r="BN29" s="85" t="s">
        <v>169</v>
      </c>
      <c r="BO29" s="85" t="s">
        <v>70</v>
      </c>
      <c r="BP29" s="85" t="s">
        <v>83</v>
      </c>
      <c r="BQ29" s="85" t="s">
        <v>102</v>
      </c>
    </row>
    <row r="30" spans="1:69" x14ac:dyDescent="0.2">
      <c r="A30" s="85">
        <v>29</v>
      </c>
      <c r="B30" s="85">
        <v>5674062</v>
      </c>
      <c r="C30" s="85" t="s">
        <v>171</v>
      </c>
      <c r="D30" s="85">
        <v>588</v>
      </c>
      <c r="E30" s="85" t="s">
        <v>62</v>
      </c>
      <c r="F30" s="85" t="s">
        <v>86</v>
      </c>
      <c r="G30" s="85" t="s">
        <v>491</v>
      </c>
      <c r="H30" s="85" t="s">
        <v>64</v>
      </c>
      <c r="I30" s="85" t="s">
        <v>62</v>
      </c>
      <c r="J30" s="85" t="s">
        <v>65</v>
      </c>
      <c r="K30" s="85" t="s">
        <v>62</v>
      </c>
      <c r="L30" s="85" t="s">
        <v>62</v>
      </c>
      <c r="M30" s="85" t="s">
        <v>62</v>
      </c>
      <c r="N30" s="85" t="s">
        <v>62</v>
      </c>
      <c r="O30" s="85" t="s">
        <v>62</v>
      </c>
      <c r="P30" s="85" t="s">
        <v>62</v>
      </c>
      <c r="Q30" s="85" t="s">
        <v>65</v>
      </c>
      <c r="R30" s="85" t="s">
        <v>66</v>
      </c>
      <c r="S30" s="85" t="s">
        <v>62</v>
      </c>
      <c r="T30" s="85" t="s">
        <v>62</v>
      </c>
      <c r="U30" s="85" t="s">
        <v>119</v>
      </c>
      <c r="V30" s="85" t="s">
        <v>62</v>
      </c>
      <c r="W30" s="85" t="s">
        <v>62</v>
      </c>
      <c r="X30" s="4" t="s">
        <v>530</v>
      </c>
      <c r="Y30" s="85" t="s">
        <v>62</v>
      </c>
      <c r="Z30" s="85" t="s">
        <v>62</v>
      </c>
      <c r="AA30" s="85" t="s">
        <v>62</v>
      </c>
      <c r="AB30" s="85" t="s">
        <v>62</v>
      </c>
      <c r="AC30" s="85" t="s">
        <v>62</v>
      </c>
      <c r="AD30" s="85" t="s">
        <v>62</v>
      </c>
      <c r="AE30" s="85" t="s">
        <v>62</v>
      </c>
      <c r="AF30" s="85" t="s">
        <v>524</v>
      </c>
      <c r="AG30" s="85" t="s">
        <v>62</v>
      </c>
      <c r="AH30" s="85" t="s">
        <v>62</v>
      </c>
      <c r="AI30" s="85" t="s">
        <v>97</v>
      </c>
      <c r="AJ30" s="21" t="s">
        <v>97</v>
      </c>
      <c r="AK30" s="85" t="s">
        <v>70</v>
      </c>
      <c r="AL30" s="85" t="s">
        <v>99</v>
      </c>
      <c r="AM30" s="85" t="s">
        <v>62</v>
      </c>
      <c r="AN30" s="85" t="s">
        <v>62</v>
      </c>
      <c r="AO30" s="85" t="s">
        <v>99</v>
      </c>
      <c r="AP30" s="4" t="s">
        <v>514</v>
      </c>
      <c r="AQ30" s="85" t="s">
        <v>99</v>
      </c>
      <c r="AR30" s="85" t="s">
        <v>123</v>
      </c>
      <c r="AS30" s="85" t="s">
        <v>76</v>
      </c>
      <c r="AT30" s="85" t="s">
        <v>62</v>
      </c>
      <c r="AU30" s="85" t="s">
        <v>62</v>
      </c>
      <c r="AV30" s="85" t="s">
        <v>62</v>
      </c>
      <c r="AW30" s="85" t="s">
        <v>62</v>
      </c>
      <c r="AX30" s="4" t="s">
        <v>76</v>
      </c>
      <c r="AY30" s="85" t="s">
        <v>100</v>
      </c>
      <c r="AZ30" s="85" t="s">
        <v>62</v>
      </c>
      <c r="BA30" s="85" t="s">
        <v>62</v>
      </c>
      <c r="BB30" s="85" t="s">
        <v>62</v>
      </c>
      <c r="BC30" s="85" t="s">
        <v>126</v>
      </c>
      <c r="BD30" s="4" t="s">
        <v>126</v>
      </c>
      <c r="BE30" s="85" t="s">
        <v>62</v>
      </c>
      <c r="BF30" s="85" t="s">
        <v>62</v>
      </c>
      <c r="BG30" s="85" t="s">
        <v>79</v>
      </c>
      <c r="BH30" s="4" t="s">
        <v>79</v>
      </c>
      <c r="BI30" s="85" t="s">
        <v>80</v>
      </c>
      <c r="BJ30" s="85" t="s">
        <v>62</v>
      </c>
      <c r="BK30" s="85" t="s">
        <v>62</v>
      </c>
      <c r="BL30" s="85" t="s">
        <v>81</v>
      </c>
      <c r="BM30" s="85" t="s">
        <v>500</v>
      </c>
      <c r="BN30" s="85" t="s">
        <v>94</v>
      </c>
      <c r="BO30" s="85" t="s">
        <v>70</v>
      </c>
      <c r="BP30" s="85" t="s">
        <v>83</v>
      </c>
      <c r="BQ30" s="85" t="s">
        <v>146</v>
      </c>
    </row>
    <row r="31" spans="1:69" x14ac:dyDescent="0.2">
      <c r="A31" s="85">
        <v>30</v>
      </c>
      <c r="B31" s="85">
        <v>5674063</v>
      </c>
      <c r="C31" s="85" t="s">
        <v>172</v>
      </c>
      <c r="D31" s="85">
        <v>297</v>
      </c>
      <c r="E31" s="85" t="s">
        <v>62</v>
      </c>
      <c r="F31" s="85" t="s">
        <v>86</v>
      </c>
      <c r="G31" s="85" t="s">
        <v>482</v>
      </c>
      <c r="H31" s="85" t="s">
        <v>64</v>
      </c>
      <c r="I31" s="85" t="s">
        <v>62</v>
      </c>
      <c r="J31" s="85" t="s">
        <v>65</v>
      </c>
      <c r="K31" s="85" t="s">
        <v>62</v>
      </c>
      <c r="L31" s="85" t="s">
        <v>62</v>
      </c>
      <c r="M31" s="85" t="s">
        <v>62</v>
      </c>
      <c r="N31" s="85" t="s">
        <v>62</v>
      </c>
      <c r="O31" s="85" t="s">
        <v>62</v>
      </c>
      <c r="P31" s="85" t="s">
        <v>62</v>
      </c>
      <c r="Q31" s="85" t="s">
        <v>65</v>
      </c>
      <c r="R31" s="85" t="s">
        <v>66</v>
      </c>
      <c r="S31" s="85" t="s">
        <v>67</v>
      </c>
      <c r="T31" s="85" t="s">
        <v>68</v>
      </c>
      <c r="U31" s="85" t="s">
        <v>119</v>
      </c>
      <c r="V31" s="85" t="s">
        <v>62</v>
      </c>
      <c r="W31" s="85" t="s">
        <v>62</v>
      </c>
      <c r="X31" s="4" t="s">
        <v>530</v>
      </c>
      <c r="Y31" s="85" t="s">
        <v>62</v>
      </c>
      <c r="Z31" s="85" t="s">
        <v>62</v>
      </c>
      <c r="AA31" s="85" t="s">
        <v>62</v>
      </c>
      <c r="AB31" s="85" t="s">
        <v>62</v>
      </c>
      <c r="AC31" s="85" t="s">
        <v>88</v>
      </c>
      <c r="AD31" s="85" t="s">
        <v>62</v>
      </c>
      <c r="AE31" s="85" t="s">
        <v>62</v>
      </c>
      <c r="AF31" s="85" t="s">
        <v>62</v>
      </c>
      <c r="AG31" s="85" t="s">
        <v>62</v>
      </c>
      <c r="AH31" s="85" t="s">
        <v>62</v>
      </c>
      <c r="AI31" s="85" t="s">
        <v>62</v>
      </c>
      <c r="AJ31" s="21" t="s">
        <v>532</v>
      </c>
      <c r="AK31" s="85" t="s">
        <v>70</v>
      </c>
      <c r="AL31" s="85" t="s">
        <v>71</v>
      </c>
      <c r="AM31" s="85" t="s">
        <v>62</v>
      </c>
      <c r="AN31" s="85" t="s">
        <v>73</v>
      </c>
      <c r="AO31" s="85" t="s">
        <v>62</v>
      </c>
      <c r="AP31" s="4" t="s">
        <v>515</v>
      </c>
      <c r="AQ31" s="85" t="s">
        <v>74</v>
      </c>
      <c r="AR31" s="85" t="s">
        <v>107</v>
      </c>
      <c r="AS31" s="85" t="s">
        <v>76</v>
      </c>
      <c r="AT31" s="85" t="s">
        <v>62</v>
      </c>
      <c r="AU31" s="85" t="s">
        <v>62</v>
      </c>
      <c r="AV31" s="85" t="s">
        <v>62</v>
      </c>
      <c r="AW31" s="85" t="s">
        <v>62</v>
      </c>
      <c r="AX31" s="4" t="s">
        <v>76</v>
      </c>
      <c r="AY31" s="85" t="s">
        <v>77</v>
      </c>
      <c r="AZ31" s="85" t="s">
        <v>62</v>
      </c>
      <c r="BA31" s="85" t="s">
        <v>62</v>
      </c>
      <c r="BB31" s="85" t="s">
        <v>101</v>
      </c>
      <c r="BC31" s="85" t="s">
        <v>62</v>
      </c>
      <c r="BD31" s="4" t="s">
        <v>101</v>
      </c>
      <c r="BE31" s="85" t="s">
        <v>62</v>
      </c>
      <c r="BF31" s="85" t="s">
        <v>62</v>
      </c>
      <c r="BG31" s="85" t="s">
        <v>79</v>
      </c>
      <c r="BH31" s="4" t="s">
        <v>79</v>
      </c>
      <c r="BI31" s="85" t="s">
        <v>80</v>
      </c>
      <c r="BJ31" s="85" t="s">
        <v>62</v>
      </c>
      <c r="BK31" s="85" t="s">
        <v>62</v>
      </c>
      <c r="BL31" s="85" t="s">
        <v>62</v>
      </c>
      <c r="BM31" s="85" t="s">
        <v>502</v>
      </c>
      <c r="BN31" s="85" t="s">
        <v>82</v>
      </c>
      <c r="BO31" s="85" t="s">
        <v>113</v>
      </c>
      <c r="BP31" s="85" t="s">
        <v>83</v>
      </c>
      <c r="BQ31" s="85" t="s">
        <v>95</v>
      </c>
    </row>
    <row r="32" spans="1:69" x14ac:dyDescent="0.2">
      <c r="A32" s="85">
        <v>31</v>
      </c>
      <c r="B32" s="85">
        <v>5674085</v>
      </c>
      <c r="C32" s="85" t="s">
        <v>173</v>
      </c>
      <c r="D32" s="85">
        <v>276</v>
      </c>
      <c r="E32" s="85" t="s">
        <v>62</v>
      </c>
      <c r="F32" s="85" t="s">
        <v>86</v>
      </c>
      <c r="G32" s="85" t="s">
        <v>481</v>
      </c>
      <c r="H32" s="85" t="s">
        <v>64</v>
      </c>
      <c r="I32" s="85" t="s">
        <v>62</v>
      </c>
      <c r="J32" s="85" t="s">
        <v>65</v>
      </c>
      <c r="K32" s="85" t="s">
        <v>62</v>
      </c>
      <c r="L32" s="85" t="s">
        <v>62</v>
      </c>
      <c r="M32" s="85" t="s">
        <v>62</v>
      </c>
      <c r="N32" s="85" t="s">
        <v>62</v>
      </c>
      <c r="O32" s="85" t="s">
        <v>62</v>
      </c>
      <c r="P32" s="85" t="s">
        <v>62</v>
      </c>
      <c r="Q32" s="85" t="s">
        <v>65</v>
      </c>
      <c r="R32" s="85" t="s">
        <v>66</v>
      </c>
      <c r="S32" s="85" t="s">
        <v>67</v>
      </c>
      <c r="T32" s="85" t="s">
        <v>62</v>
      </c>
      <c r="U32" s="85" t="s">
        <v>62</v>
      </c>
      <c r="V32" s="85" t="s">
        <v>62</v>
      </c>
      <c r="W32" s="85" t="s">
        <v>62</v>
      </c>
      <c r="X32" s="4" t="s">
        <v>528</v>
      </c>
      <c r="Y32" s="85" t="s">
        <v>62</v>
      </c>
      <c r="Z32" s="85" t="s">
        <v>62</v>
      </c>
      <c r="AA32" s="85" t="s">
        <v>62</v>
      </c>
      <c r="AB32" s="85" t="s">
        <v>62</v>
      </c>
      <c r="AC32" s="85" t="s">
        <v>62</v>
      </c>
      <c r="AD32" s="85" t="s">
        <v>62</v>
      </c>
      <c r="AE32" s="85" t="s">
        <v>62</v>
      </c>
      <c r="AF32" s="85" t="s">
        <v>62</v>
      </c>
      <c r="AG32" s="85" t="s">
        <v>62</v>
      </c>
      <c r="AH32" s="85" t="s">
        <v>62</v>
      </c>
      <c r="AI32" s="85" t="s">
        <v>97</v>
      </c>
      <c r="AJ32" s="21" t="s">
        <v>97</v>
      </c>
      <c r="AK32" s="85" t="s">
        <v>98</v>
      </c>
      <c r="AL32" s="85" t="s">
        <v>71</v>
      </c>
      <c r="AM32" s="85" t="s">
        <v>62</v>
      </c>
      <c r="AN32" s="85" t="s">
        <v>73</v>
      </c>
      <c r="AO32" s="85" t="s">
        <v>62</v>
      </c>
      <c r="AP32" s="4" t="s">
        <v>515</v>
      </c>
      <c r="AQ32" s="85" t="s">
        <v>74</v>
      </c>
      <c r="AR32" s="85" t="s">
        <v>123</v>
      </c>
      <c r="AS32" s="85" t="s">
        <v>76</v>
      </c>
      <c r="AT32" s="85" t="s">
        <v>62</v>
      </c>
      <c r="AU32" s="85" t="s">
        <v>62</v>
      </c>
      <c r="AV32" s="85" t="s">
        <v>62</v>
      </c>
      <c r="AW32" s="85" t="s">
        <v>62</v>
      </c>
      <c r="AX32" s="4" t="s">
        <v>76</v>
      </c>
      <c r="AY32" s="85" t="s">
        <v>77</v>
      </c>
      <c r="AZ32" s="85" t="s">
        <v>62</v>
      </c>
      <c r="BA32" s="85" t="s">
        <v>62</v>
      </c>
      <c r="BB32" s="85" t="s">
        <v>62</v>
      </c>
      <c r="BC32" s="85" t="s">
        <v>126</v>
      </c>
      <c r="BD32" s="4" t="s">
        <v>126</v>
      </c>
      <c r="BE32" s="85" t="s">
        <v>90</v>
      </c>
      <c r="BF32" s="85" t="s">
        <v>62</v>
      </c>
      <c r="BG32" s="85" t="s">
        <v>62</v>
      </c>
      <c r="BH32" s="4" t="s">
        <v>90</v>
      </c>
      <c r="BI32" s="85" t="s">
        <v>62</v>
      </c>
      <c r="BJ32" s="85" t="s">
        <v>62</v>
      </c>
      <c r="BK32" s="85" t="s">
        <v>62</v>
      </c>
      <c r="BL32" s="85" t="s">
        <v>81</v>
      </c>
      <c r="BM32" s="85" t="s">
        <v>503</v>
      </c>
      <c r="BN32" s="85" t="s">
        <v>94</v>
      </c>
      <c r="BO32" s="85" t="s">
        <v>113</v>
      </c>
      <c r="BP32" s="85" t="s">
        <v>83</v>
      </c>
      <c r="BQ32" s="85" t="s">
        <v>95</v>
      </c>
    </row>
    <row r="33" spans="1:69" x14ac:dyDescent="0.2">
      <c r="A33" s="85">
        <v>32</v>
      </c>
      <c r="B33" s="85">
        <v>5674090</v>
      </c>
      <c r="C33" s="85" t="s">
        <v>174</v>
      </c>
      <c r="D33" s="85">
        <v>880</v>
      </c>
      <c r="E33" s="85" t="s">
        <v>62</v>
      </c>
      <c r="F33" s="85" t="s">
        <v>86</v>
      </c>
      <c r="G33" s="85" t="s">
        <v>491</v>
      </c>
      <c r="H33" s="85" t="s">
        <v>64</v>
      </c>
      <c r="I33" s="85" t="s">
        <v>62</v>
      </c>
      <c r="J33" s="85" t="s">
        <v>65</v>
      </c>
      <c r="K33" s="85" t="s">
        <v>62</v>
      </c>
      <c r="L33" s="85" t="s">
        <v>525</v>
      </c>
      <c r="M33" s="85" t="s">
        <v>62</v>
      </c>
      <c r="N33" s="85" t="s">
        <v>62</v>
      </c>
      <c r="O33" s="85" t="s">
        <v>62</v>
      </c>
      <c r="P33" s="85" t="s">
        <v>62</v>
      </c>
      <c r="Q33" s="85" t="s">
        <v>494</v>
      </c>
      <c r="R33" s="85" t="s">
        <v>87</v>
      </c>
      <c r="S33" s="85" t="s">
        <v>62</v>
      </c>
      <c r="T33" s="85" t="s">
        <v>68</v>
      </c>
      <c r="U33" s="85" t="s">
        <v>119</v>
      </c>
      <c r="V33" s="85" t="s">
        <v>62</v>
      </c>
      <c r="W33" s="85" t="s">
        <v>62</v>
      </c>
      <c r="X33" s="4" t="s">
        <v>530</v>
      </c>
      <c r="Y33" s="85" t="s">
        <v>69</v>
      </c>
      <c r="Z33" s="85" t="s">
        <v>62</v>
      </c>
      <c r="AA33" s="85" t="s">
        <v>62</v>
      </c>
      <c r="AB33" s="85" t="s">
        <v>62</v>
      </c>
      <c r="AC33" s="85" t="s">
        <v>88</v>
      </c>
      <c r="AD33" s="85" t="s">
        <v>62</v>
      </c>
      <c r="AE33" s="85" t="s">
        <v>62</v>
      </c>
      <c r="AF33" s="85" t="s">
        <v>62</v>
      </c>
      <c r="AG33" s="85" t="s">
        <v>62</v>
      </c>
      <c r="AH33" s="85" t="s">
        <v>62</v>
      </c>
      <c r="AI33" s="85" t="s">
        <v>62</v>
      </c>
      <c r="AJ33" s="21" t="s">
        <v>531</v>
      </c>
      <c r="AK33" s="85" t="s">
        <v>70</v>
      </c>
      <c r="AL33" s="85" t="s">
        <v>105</v>
      </c>
      <c r="AM33" s="85" t="s">
        <v>62</v>
      </c>
      <c r="AN33" s="85" t="s">
        <v>73</v>
      </c>
      <c r="AO33" s="85" t="s">
        <v>62</v>
      </c>
      <c r="AP33" s="4" t="s">
        <v>515</v>
      </c>
      <c r="AQ33" s="85" t="s">
        <v>112</v>
      </c>
      <c r="AR33" s="85" t="s">
        <v>75</v>
      </c>
      <c r="AS33" s="85" t="s">
        <v>76</v>
      </c>
      <c r="AT33" s="85" t="s">
        <v>62</v>
      </c>
      <c r="AU33" s="85" t="s">
        <v>62</v>
      </c>
      <c r="AV33" s="85" t="s">
        <v>62</v>
      </c>
      <c r="AW33" s="85" t="s">
        <v>62</v>
      </c>
      <c r="AX33" s="4" t="s">
        <v>76</v>
      </c>
      <c r="AY33" s="85" t="s">
        <v>77</v>
      </c>
      <c r="AZ33" s="85" t="s">
        <v>62</v>
      </c>
      <c r="BA33" s="85" t="s">
        <v>62</v>
      </c>
      <c r="BB33" s="85" t="s">
        <v>62</v>
      </c>
      <c r="BC33" s="85" t="s">
        <v>126</v>
      </c>
      <c r="BD33" s="4" t="s">
        <v>126</v>
      </c>
      <c r="BE33" s="85" t="s">
        <v>62</v>
      </c>
      <c r="BF33" s="85" t="s">
        <v>62</v>
      </c>
      <c r="BG33" s="85" t="s">
        <v>79</v>
      </c>
      <c r="BH33" s="4" t="s">
        <v>79</v>
      </c>
      <c r="BI33" s="85" t="s">
        <v>62</v>
      </c>
      <c r="BJ33" s="85" t="s">
        <v>62</v>
      </c>
      <c r="BK33" s="85" t="s">
        <v>62</v>
      </c>
      <c r="BL33" s="85" t="s">
        <v>81</v>
      </c>
      <c r="BM33" s="85" t="s">
        <v>503</v>
      </c>
      <c r="BN33" s="85" t="s">
        <v>94</v>
      </c>
      <c r="BO33" s="85" t="s">
        <v>70</v>
      </c>
      <c r="BP33" s="85" t="s">
        <v>138</v>
      </c>
      <c r="BQ33" s="85" t="s">
        <v>146</v>
      </c>
    </row>
    <row r="34" spans="1:69" x14ac:dyDescent="0.2">
      <c r="A34" s="85">
        <v>33</v>
      </c>
      <c r="B34" s="85">
        <v>5674100</v>
      </c>
      <c r="C34" s="85" t="s">
        <v>176</v>
      </c>
      <c r="D34" s="85">
        <v>316</v>
      </c>
      <c r="E34" s="85" t="s">
        <v>62</v>
      </c>
      <c r="F34" s="85" t="s">
        <v>63</v>
      </c>
      <c r="G34" s="85" t="s">
        <v>482</v>
      </c>
      <c r="H34" s="85" t="s">
        <v>64</v>
      </c>
      <c r="I34" s="85" t="s">
        <v>62</v>
      </c>
      <c r="J34" s="85" t="s">
        <v>65</v>
      </c>
      <c r="K34" s="85" t="s">
        <v>62</v>
      </c>
      <c r="L34" s="85" t="s">
        <v>62</v>
      </c>
      <c r="M34" s="85" t="s">
        <v>62</v>
      </c>
      <c r="N34" s="85" t="s">
        <v>62</v>
      </c>
      <c r="O34" s="85" t="s">
        <v>62</v>
      </c>
      <c r="P34" s="85" t="s">
        <v>62</v>
      </c>
      <c r="Q34" s="85" t="s">
        <v>65</v>
      </c>
      <c r="R34" s="85" t="s">
        <v>118</v>
      </c>
      <c r="S34" s="85" t="s">
        <v>67</v>
      </c>
      <c r="T34" s="85" t="s">
        <v>62</v>
      </c>
      <c r="U34" s="85" t="s">
        <v>62</v>
      </c>
      <c r="V34" s="85" t="s">
        <v>62</v>
      </c>
      <c r="W34" s="85" t="s">
        <v>62</v>
      </c>
      <c r="X34" s="4" t="s">
        <v>528</v>
      </c>
      <c r="Y34" s="85" t="s">
        <v>62</v>
      </c>
      <c r="Z34" s="85" t="s">
        <v>62</v>
      </c>
      <c r="AA34" s="85" t="s">
        <v>62</v>
      </c>
      <c r="AB34" s="85" t="s">
        <v>62</v>
      </c>
      <c r="AC34" s="85" t="s">
        <v>62</v>
      </c>
      <c r="AD34" s="85" t="s">
        <v>62</v>
      </c>
      <c r="AE34" s="85" t="s">
        <v>62</v>
      </c>
      <c r="AF34" s="85" t="s">
        <v>62</v>
      </c>
      <c r="AG34" s="85" t="s">
        <v>62</v>
      </c>
      <c r="AH34" s="85" t="s">
        <v>62</v>
      </c>
      <c r="AI34" s="85" t="s">
        <v>97</v>
      </c>
      <c r="AJ34" s="21" t="s">
        <v>97</v>
      </c>
      <c r="AK34" s="85" t="s">
        <v>70</v>
      </c>
      <c r="AL34" s="85" t="s">
        <v>105</v>
      </c>
      <c r="AM34" s="85" t="s">
        <v>72</v>
      </c>
      <c r="AN34" s="85" t="s">
        <v>73</v>
      </c>
      <c r="AO34" s="85" t="s">
        <v>62</v>
      </c>
      <c r="AP34" s="4" t="s">
        <v>513</v>
      </c>
      <c r="AQ34" s="85" t="s">
        <v>112</v>
      </c>
      <c r="AR34" s="85" t="s">
        <v>75</v>
      </c>
      <c r="AS34" s="85" t="s">
        <v>76</v>
      </c>
      <c r="AT34" s="85" t="s">
        <v>89</v>
      </c>
      <c r="AU34" s="85" t="s">
        <v>62</v>
      </c>
      <c r="AV34" s="85" t="s">
        <v>62</v>
      </c>
      <c r="AW34" s="85" t="s">
        <v>62</v>
      </c>
      <c r="AX34" s="4" t="s">
        <v>535</v>
      </c>
      <c r="AY34" s="85" t="s">
        <v>100</v>
      </c>
      <c r="AZ34" s="85" t="s">
        <v>62</v>
      </c>
      <c r="BA34" s="85" t="s">
        <v>62</v>
      </c>
      <c r="BB34" s="85" t="s">
        <v>62</v>
      </c>
      <c r="BC34" s="85" t="s">
        <v>126</v>
      </c>
      <c r="BD34" s="4" t="s">
        <v>126</v>
      </c>
      <c r="BE34" s="85" t="s">
        <v>62</v>
      </c>
      <c r="BF34" s="85" t="s">
        <v>62</v>
      </c>
      <c r="BG34" s="85" t="s">
        <v>79</v>
      </c>
      <c r="BH34" s="4" t="s">
        <v>79</v>
      </c>
      <c r="BI34" s="85" t="s">
        <v>62</v>
      </c>
      <c r="BJ34" s="85" t="s">
        <v>92</v>
      </c>
      <c r="BK34" s="85" t="s">
        <v>93</v>
      </c>
      <c r="BL34" s="85" t="s">
        <v>81</v>
      </c>
      <c r="BM34" s="85" t="s">
        <v>505</v>
      </c>
      <c r="BN34" s="85" t="s">
        <v>82</v>
      </c>
      <c r="BO34" s="85" t="s">
        <v>98</v>
      </c>
      <c r="BP34" s="85" t="s">
        <v>83</v>
      </c>
      <c r="BQ34" s="85" t="s">
        <v>102</v>
      </c>
    </row>
    <row r="35" spans="1:69" x14ac:dyDescent="0.2">
      <c r="A35" s="85">
        <v>34</v>
      </c>
      <c r="B35" s="85">
        <v>5674107</v>
      </c>
      <c r="C35" s="85" t="s">
        <v>177</v>
      </c>
      <c r="D35" s="85">
        <v>172</v>
      </c>
      <c r="E35" s="85" t="s">
        <v>62</v>
      </c>
      <c r="F35" s="85" t="s">
        <v>86</v>
      </c>
      <c r="G35" s="85" t="s">
        <v>491</v>
      </c>
      <c r="H35" s="85" t="s">
        <v>116</v>
      </c>
      <c r="I35" s="85" t="s">
        <v>62</v>
      </c>
      <c r="J35" s="85" t="s">
        <v>65</v>
      </c>
      <c r="K35" s="85" t="s">
        <v>62</v>
      </c>
      <c r="L35" s="85" t="s">
        <v>62</v>
      </c>
      <c r="M35" s="85" t="s">
        <v>62</v>
      </c>
      <c r="N35" s="85" t="s">
        <v>62</v>
      </c>
      <c r="O35" s="85" t="s">
        <v>62</v>
      </c>
      <c r="P35" s="85" t="s">
        <v>62</v>
      </c>
      <c r="Q35" s="85" t="s">
        <v>65</v>
      </c>
      <c r="R35" s="85" t="s">
        <v>87</v>
      </c>
      <c r="S35" s="85" t="s">
        <v>62</v>
      </c>
      <c r="T35" s="85" t="s">
        <v>68</v>
      </c>
      <c r="U35" s="85" t="s">
        <v>62</v>
      </c>
      <c r="V35" s="85" t="s">
        <v>62</v>
      </c>
      <c r="W35" s="85" t="s">
        <v>62</v>
      </c>
      <c r="X35" s="4" t="s">
        <v>529</v>
      </c>
      <c r="Y35" s="85" t="s">
        <v>62</v>
      </c>
      <c r="Z35" s="85" t="s">
        <v>62</v>
      </c>
      <c r="AA35" s="85" t="s">
        <v>62</v>
      </c>
      <c r="AB35" s="85" t="s">
        <v>137</v>
      </c>
      <c r="AC35" s="85" t="s">
        <v>62</v>
      </c>
      <c r="AD35" s="85" t="s">
        <v>62</v>
      </c>
      <c r="AE35" s="85" t="s">
        <v>62</v>
      </c>
      <c r="AF35" s="85" t="s">
        <v>62</v>
      </c>
      <c r="AG35" s="85" t="s">
        <v>62</v>
      </c>
      <c r="AH35" s="85" t="s">
        <v>62</v>
      </c>
      <c r="AI35" s="85" t="s">
        <v>62</v>
      </c>
      <c r="AJ35" s="21" t="s">
        <v>531</v>
      </c>
      <c r="AK35" s="85" t="s">
        <v>98</v>
      </c>
      <c r="AL35" s="85" t="s">
        <v>99</v>
      </c>
      <c r="AM35" s="85" t="s">
        <v>62</v>
      </c>
      <c r="AN35" s="85" t="s">
        <v>62</v>
      </c>
      <c r="AO35" s="85" t="s">
        <v>99</v>
      </c>
      <c r="AP35" s="4" t="s">
        <v>514</v>
      </c>
      <c r="AQ35" s="85" t="s">
        <v>99</v>
      </c>
      <c r="AR35" s="85" t="s">
        <v>107</v>
      </c>
      <c r="AS35" s="85" t="s">
        <v>76</v>
      </c>
      <c r="AT35" s="85" t="s">
        <v>89</v>
      </c>
      <c r="AU35" s="85" t="s">
        <v>62</v>
      </c>
      <c r="AV35" s="85" t="s">
        <v>62</v>
      </c>
      <c r="AW35" s="85" t="s">
        <v>62</v>
      </c>
      <c r="AX35" s="4" t="s">
        <v>535</v>
      </c>
      <c r="AY35" s="85" t="s">
        <v>100</v>
      </c>
      <c r="AZ35" s="85" t="s">
        <v>109</v>
      </c>
      <c r="BA35" s="85" t="s">
        <v>62</v>
      </c>
      <c r="BB35" s="85" t="s">
        <v>101</v>
      </c>
      <c r="BC35" s="85" t="s">
        <v>62</v>
      </c>
      <c r="BD35" s="4" t="s">
        <v>551</v>
      </c>
      <c r="BE35" s="85" t="s">
        <v>62</v>
      </c>
      <c r="BF35" s="85" t="s">
        <v>91</v>
      </c>
      <c r="BG35" s="85" t="s">
        <v>62</v>
      </c>
      <c r="BH35" s="4" t="s">
        <v>91</v>
      </c>
      <c r="BI35" s="85" t="s">
        <v>62</v>
      </c>
      <c r="BJ35" s="85" t="s">
        <v>92</v>
      </c>
      <c r="BK35" s="85" t="s">
        <v>93</v>
      </c>
      <c r="BL35" s="85" t="s">
        <v>81</v>
      </c>
      <c r="BM35" s="85" t="s">
        <v>505</v>
      </c>
      <c r="BN35" s="85" t="s">
        <v>152</v>
      </c>
      <c r="BO35" s="85" t="s">
        <v>98</v>
      </c>
      <c r="BP35" s="85" t="s">
        <v>83</v>
      </c>
      <c r="BQ35" s="85" t="s">
        <v>95</v>
      </c>
    </row>
    <row r="36" spans="1:69" x14ac:dyDescent="0.2">
      <c r="A36" s="85">
        <v>35</v>
      </c>
      <c r="B36" s="85">
        <v>5674133</v>
      </c>
      <c r="C36" s="85" t="s">
        <v>178</v>
      </c>
      <c r="D36" s="85">
        <v>180</v>
      </c>
      <c r="E36" s="85" t="s">
        <v>62</v>
      </c>
      <c r="F36" s="85" t="s">
        <v>86</v>
      </c>
      <c r="G36" s="85" t="s">
        <v>482</v>
      </c>
      <c r="H36" s="85" t="s">
        <v>116</v>
      </c>
      <c r="I36" s="85" t="s">
        <v>62</v>
      </c>
      <c r="J36" s="85" t="s">
        <v>62</v>
      </c>
      <c r="K36" s="85" t="s">
        <v>62</v>
      </c>
      <c r="L36" s="85" t="s">
        <v>62</v>
      </c>
      <c r="M36" s="85" t="s">
        <v>62</v>
      </c>
      <c r="N36" s="85" t="s">
        <v>62</v>
      </c>
      <c r="O36" s="85" t="s">
        <v>62</v>
      </c>
      <c r="P36" s="85" t="s">
        <v>117</v>
      </c>
      <c r="Q36" s="85" t="s">
        <v>117</v>
      </c>
      <c r="R36" s="85" t="s">
        <v>104</v>
      </c>
      <c r="S36" s="85" t="s">
        <v>62</v>
      </c>
      <c r="T36" s="85" t="s">
        <v>62</v>
      </c>
      <c r="U36" s="85" t="s">
        <v>119</v>
      </c>
      <c r="V36" s="85" t="s">
        <v>62</v>
      </c>
      <c r="W36" s="85" t="s">
        <v>62</v>
      </c>
      <c r="X36" s="4" t="s">
        <v>530</v>
      </c>
      <c r="Y36" s="85" t="s">
        <v>62</v>
      </c>
      <c r="Z36" s="85" t="s">
        <v>62</v>
      </c>
      <c r="AA36" s="85" t="s">
        <v>62</v>
      </c>
      <c r="AB36" s="85" t="s">
        <v>62</v>
      </c>
      <c r="AC36" s="85" t="s">
        <v>62</v>
      </c>
      <c r="AD36" s="85" t="s">
        <v>62</v>
      </c>
      <c r="AE36" s="85" t="s">
        <v>62</v>
      </c>
      <c r="AF36" s="85" t="s">
        <v>62</v>
      </c>
      <c r="AG36" s="85" t="s">
        <v>62</v>
      </c>
      <c r="AH36" s="85" t="s">
        <v>62</v>
      </c>
      <c r="AI36" s="85" t="s">
        <v>97</v>
      </c>
      <c r="AJ36" s="21" t="s">
        <v>97</v>
      </c>
      <c r="AK36" s="85" t="s">
        <v>98</v>
      </c>
      <c r="AL36" s="85" t="s">
        <v>99</v>
      </c>
      <c r="AM36" s="85" t="s">
        <v>62</v>
      </c>
      <c r="AN36" s="85" t="s">
        <v>62</v>
      </c>
      <c r="AO36" s="85" t="s">
        <v>99</v>
      </c>
      <c r="AP36" s="4" t="s">
        <v>514</v>
      </c>
      <c r="AQ36" s="85" t="s">
        <v>99</v>
      </c>
      <c r="AR36" s="85" t="s">
        <v>75</v>
      </c>
      <c r="AS36" s="85" t="s">
        <v>76</v>
      </c>
      <c r="AT36" s="85" t="s">
        <v>62</v>
      </c>
      <c r="AU36" s="85" t="s">
        <v>62</v>
      </c>
      <c r="AV36" s="85" t="s">
        <v>62</v>
      </c>
      <c r="AW36" s="85" t="s">
        <v>62</v>
      </c>
      <c r="AX36" s="4" t="s">
        <v>76</v>
      </c>
      <c r="AY36" s="85" t="s">
        <v>77</v>
      </c>
      <c r="AZ36" s="85" t="s">
        <v>62</v>
      </c>
      <c r="BA36" s="85" t="s">
        <v>62</v>
      </c>
      <c r="BB36" s="85" t="s">
        <v>101</v>
      </c>
      <c r="BC36" s="85" t="s">
        <v>62</v>
      </c>
      <c r="BD36" s="4" t="s">
        <v>101</v>
      </c>
      <c r="BE36" s="85" t="s">
        <v>62</v>
      </c>
      <c r="BF36" s="85" t="s">
        <v>62</v>
      </c>
      <c r="BG36" s="85" t="s">
        <v>79</v>
      </c>
      <c r="BH36" s="4" t="s">
        <v>79</v>
      </c>
      <c r="BI36" s="85" t="s">
        <v>80</v>
      </c>
      <c r="BJ36" s="85" t="s">
        <v>92</v>
      </c>
      <c r="BK36" s="85" t="s">
        <v>93</v>
      </c>
      <c r="BL36" s="85" t="s">
        <v>81</v>
      </c>
      <c r="BM36" s="85" t="s">
        <v>501</v>
      </c>
      <c r="BN36" s="85" t="s">
        <v>169</v>
      </c>
      <c r="BO36" s="85" t="s">
        <v>113</v>
      </c>
      <c r="BP36" s="85" t="s">
        <v>83</v>
      </c>
      <c r="BQ36" s="85" t="s">
        <v>114</v>
      </c>
    </row>
    <row r="37" spans="1:69" x14ac:dyDescent="0.2">
      <c r="A37" s="85">
        <v>36</v>
      </c>
      <c r="B37" s="85">
        <v>5674143</v>
      </c>
      <c r="C37" s="85" t="s">
        <v>179</v>
      </c>
      <c r="D37" s="85">
        <v>294</v>
      </c>
      <c r="E37" s="85" t="s">
        <v>62</v>
      </c>
      <c r="F37" s="85" t="s">
        <v>86</v>
      </c>
      <c r="G37" s="85" t="s">
        <v>491</v>
      </c>
      <c r="H37" s="85" t="s">
        <v>136</v>
      </c>
      <c r="I37" s="85" t="s">
        <v>62</v>
      </c>
      <c r="J37" s="85" t="s">
        <v>62</v>
      </c>
      <c r="K37" s="85" t="s">
        <v>62</v>
      </c>
      <c r="L37" s="85" t="s">
        <v>62</v>
      </c>
      <c r="M37" s="85" t="s">
        <v>62</v>
      </c>
      <c r="N37" s="85" t="s">
        <v>62</v>
      </c>
      <c r="O37" s="85" t="s">
        <v>62</v>
      </c>
      <c r="P37" s="85" t="s">
        <v>117</v>
      </c>
      <c r="Q37" s="85" t="s">
        <v>117</v>
      </c>
      <c r="R37" s="85" t="s">
        <v>87</v>
      </c>
      <c r="S37" s="85" t="s">
        <v>62</v>
      </c>
      <c r="T37" s="85" t="s">
        <v>62</v>
      </c>
      <c r="U37" s="85" t="s">
        <v>119</v>
      </c>
      <c r="V37" s="85" t="s">
        <v>62</v>
      </c>
      <c r="W37" s="85" t="s">
        <v>62</v>
      </c>
      <c r="X37" s="4" t="s">
        <v>530</v>
      </c>
      <c r="Y37" s="85" t="s">
        <v>62</v>
      </c>
      <c r="Z37" s="85" t="s">
        <v>160</v>
      </c>
      <c r="AA37" s="85" t="s">
        <v>62</v>
      </c>
      <c r="AB37" s="85" t="s">
        <v>62</v>
      </c>
      <c r="AC37" s="85" t="s">
        <v>62</v>
      </c>
      <c r="AD37" s="85" t="s">
        <v>62</v>
      </c>
      <c r="AE37" s="85" t="s">
        <v>62</v>
      </c>
      <c r="AF37" s="85" t="s">
        <v>62</v>
      </c>
      <c r="AG37" s="85" t="s">
        <v>62</v>
      </c>
      <c r="AH37" s="85" t="s">
        <v>62</v>
      </c>
      <c r="AI37" s="85" t="s">
        <v>62</v>
      </c>
      <c r="AJ37" s="21" t="s">
        <v>531</v>
      </c>
      <c r="AK37" s="85" t="s">
        <v>70</v>
      </c>
      <c r="AL37" s="85" t="s">
        <v>99</v>
      </c>
      <c r="AM37" s="85" t="s">
        <v>62</v>
      </c>
      <c r="AN37" s="85" t="s">
        <v>62</v>
      </c>
      <c r="AO37" s="85" t="s">
        <v>99</v>
      </c>
      <c r="AP37" s="4" t="s">
        <v>514</v>
      </c>
      <c r="AQ37" s="85" t="s">
        <v>99</v>
      </c>
      <c r="AR37" s="85" t="s">
        <v>75</v>
      </c>
      <c r="AS37" s="85" t="s">
        <v>62</v>
      </c>
      <c r="AT37" s="85" t="s">
        <v>62</v>
      </c>
      <c r="AU37" s="85" t="s">
        <v>145</v>
      </c>
      <c r="AV37" s="85" t="s">
        <v>62</v>
      </c>
      <c r="AW37" s="85" t="s">
        <v>62</v>
      </c>
      <c r="AX37" s="4" t="s">
        <v>145</v>
      </c>
      <c r="AY37" s="85" t="s">
        <v>77</v>
      </c>
      <c r="AZ37" s="85" t="s">
        <v>62</v>
      </c>
      <c r="BA37" s="85" t="s">
        <v>78</v>
      </c>
      <c r="BB37" s="85" t="s">
        <v>62</v>
      </c>
      <c r="BC37" s="85" t="s">
        <v>62</v>
      </c>
      <c r="BD37" s="4" t="s">
        <v>78</v>
      </c>
      <c r="BE37" s="85" t="s">
        <v>90</v>
      </c>
      <c r="BF37" s="85" t="s">
        <v>91</v>
      </c>
      <c r="BG37" s="85" t="s">
        <v>62</v>
      </c>
      <c r="BH37" s="4" t="s">
        <v>545</v>
      </c>
      <c r="BI37" s="85" t="s">
        <v>62</v>
      </c>
      <c r="BJ37" s="85" t="s">
        <v>92</v>
      </c>
      <c r="BK37" s="85" t="s">
        <v>62</v>
      </c>
      <c r="BL37" s="85" t="s">
        <v>62</v>
      </c>
      <c r="BM37" s="85" t="s">
        <v>504</v>
      </c>
      <c r="BN37" s="85" t="s">
        <v>94</v>
      </c>
      <c r="BO37" s="85" t="s">
        <v>70</v>
      </c>
      <c r="BP37" s="85" t="s">
        <v>138</v>
      </c>
      <c r="BQ37" s="85" t="s">
        <v>95</v>
      </c>
    </row>
    <row r="38" spans="1:69" x14ac:dyDescent="0.2">
      <c r="A38" s="85">
        <v>37</v>
      </c>
      <c r="B38" s="85">
        <v>5674144</v>
      </c>
      <c r="C38" s="85" t="s">
        <v>180</v>
      </c>
      <c r="D38" s="85">
        <v>365</v>
      </c>
      <c r="E38" s="85" t="s">
        <v>62</v>
      </c>
      <c r="F38" s="85" t="s">
        <v>86</v>
      </c>
      <c r="G38" s="85" t="s">
        <v>491</v>
      </c>
      <c r="H38" s="85" t="s">
        <v>64</v>
      </c>
      <c r="I38" s="85" t="s">
        <v>62</v>
      </c>
      <c r="J38" s="85" t="s">
        <v>62</v>
      </c>
      <c r="K38" s="85" t="s">
        <v>62</v>
      </c>
      <c r="L38" s="85" t="s">
        <v>525</v>
      </c>
      <c r="M38" s="85" t="s">
        <v>62</v>
      </c>
      <c r="N38" s="85" t="s">
        <v>62</v>
      </c>
      <c r="O38" s="85" t="s">
        <v>62</v>
      </c>
      <c r="P38" s="85" t="s">
        <v>62</v>
      </c>
      <c r="Q38" s="85" t="s">
        <v>525</v>
      </c>
      <c r="R38" s="85" t="s">
        <v>66</v>
      </c>
      <c r="S38" s="85" t="s">
        <v>62</v>
      </c>
      <c r="T38" s="85" t="s">
        <v>68</v>
      </c>
      <c r="U38" s="85" t="s">
        <v>62</v>
      </c>
      <c r="V38" s="85" t="s">
        <v>62</v>
      </c>
      <c r="W38" s="85" t="s">
        <v>62</v>
      </c>
      <c r="X38" s="4" t="s">
        <v>529</v>
      </c>
      <c r="Y38" s="85" t="s">
        <v>62</v>
      </c>
      <c r="Z38" s="85" t="s">
        <v>62</v>
      </c>
      <c r="AA38" s="85" t="s">
        <v>132</v>
      </c>
      <c r="AB38" s="85" t="s">
        <v>62</v>
      </c>
      <c r="AC38" s="85" t="s">
        <v>62</v>
      </c>
      <c r="AD38" s="85" t="s">
        <v>62</v>
      </c>
      <c r="AE38" s="85" t="s">
        <v>62</v>
      </c>
      <c r="AF38" s="85" t="s">
        <v>62</v>
      </c>
      <c r="AG38" s="85" t="s">
        <v>62</v>
      </c>
      <c r="AH38" s="85" t="s">
        <v>62</v>
      </c>
      <c r="AI38" s="85" t="s">
        <v>62</v>
      </c>
      <c r="AJ38" s="21" t="s">
        <v>531</v>
      </c>
      <c r="AK38" s="85" t="s">
        <v>70</v>
      </c>
      <c r="AL38" s="85" t="s">
        <v>105</v>
      </c>
      <c r="AM38" s="85" t="s">
        <v>72</v>
      </c>
      <c r="AN38" s="85" t="s">
        <v>73</v>
      </c>
      <c r="AO38" s="85" t="s">
        <v>62</v>
      </c>
      <c r="AP38" s="4" t="s">
        <v>513</v>
      </c>
      <c r="AQ38" s="85" t="s">
        <v>106</v>
      </c>
      <c r="AR38" s="85" t="s">
        <v>113</v>
      </c>
      <c r="AS38" s="85" t="s">
        <v>76</v>
      </c>
      <c r="AT38" s="85" t="s">
        <v>62</v>
      </c>
      <c r="AU38" s="85" t="s">
        <v>62</v>
      </c>
      <c r="AV38" s="85" t="s">
        <v>62</v>
      </c>
      <c r="AW38" s="85" t="s">
        <v>62</v>
      </c>
      <c r="AX38" s="4" t="s">
        <v>76</v>
      </c>
      <c r="AY38" s="85" t="s">
        <v>77</v>
      </c>
      <c r="AZ38" s="85" t="s">
        <v>62</v>
      </c>
      <c r="BA38" s="85" t="s">
        <v>62</v>
      </c>
      <c r="BB38" s="85" t="s">
        <v>101</v>
      </c>
      <c r="BC38" s="85" t="s">
        <v>62</v>
      </c>
      <c r="BD38" s="4" t="s">
        <v>101</v>
      </c>
      <c r="BE38" s="85" t="s">
        <v>90</v>
      </c>
      <c r="BF38" s="85" t="s">
        <v>91</v>
      </c>
      <c r="BG38" s="85" t="s">
        <v>62</v>
      </c>
      <c r="BH38" s="4" t="s">
        <v>545</v>
      </c>
      <c r="BI38" s="85" t="s">
        <v>80</v>
      </c>
      <c r="BJ38" s="85" t="s">
        <v>62</v>
      </c>
      <c r="BK38" s="85" t="s">
        <v>62</v>
      </c>
      <c r="BL38" s="85" t="s">
        <v>81</v>
      </c>
      <c r="BM38" s="85" t="s">
        <v>500</v>
      </c>
      <c r="BN38" s="85" t="s">
        <v>94</v>
      </c>
      <c r="BO38" s="85" t="s">
        <v>113</v>
      </c>
      <c r="BP38" s="85" t="s">
        <v>138</v>
      </c>
      <c r="BQ38" s="85" t="s">
        <v>139</v>
      </c>
    </row>
    <row r="39" spans="1:69" x14ac:dyDescent="0.2">
      <c r="A39" s="85">
        <v>38</v>
      </c>
      <c r="B39" s="85">
        <v>5674177</v>
      </c>
      <c r="C39" s="85" t="s">
        <v>181</v>
      </c>
      <c r="D39" s="85">
        <v>259</v>
      </c>
      <c r="E39" s="85" t="s">
        <v>62</v>
      </c>
      <c r="F39" s="85" t="s">
        <v>86</v>
      </c>
      <c r="G39" s="85" t="s">
        <v>482</v>
      </c>
      <c r="H39" s="85" t="s">
        <v>64</v>
      </c>
      <c r="I39" s="85" t="s">
        <v>62</v>
      </c>
      <c r="J39" s="85" t="s">
        <v>65</v>
      </c>
      <c r="K39" s="85" t="s">
        <v>62</v>
      </c>
      <c r="L39" s="85" t="s">
        <v>62</v>
      </c>
      <c r="M39" s="85" t="s">
        <v>62</v>
      </c>
      <c r="N39" s="85" t="s">
        <v>62</v>
      </c>
      <c r="O39" s="85" t="s">
        <v>62</v>
      </c>
      <c r="P39" s="85" t="s">
        <v>62</v>
      </c>
      <c r="Q39" s="85" t="s">
        <v>65</v>
      </c>
      <c r="R39" s="85" t="s">
        <v>118</v>
      </c>
      <c r="S39" s="85" t="s">
        <v>62</v>
      </c>
      <c r="T39" s="85" t="s">
        <v>68</v>
      </c>
      <c r="U39" s="85" t="s">
        <v>62</v>
      </c>
      <c r="V39" s="85" t="s">
        <v>62</v>
      </c>
      <c r="W39" s="85" t="s">
        <v>62</v>
      </c>
      <c r="X39" s="4" t="s">
        <v>529</v>
      </c>
      <c r="Y39" s="85" t="s">
        <v>62</v>
      </c>
      <c r="Z39" s="85" t="s">
        <v>160</v>
      </c>
      <c r="AA39" s="85" t="s">
        <v>62</v>
      </c>
      <c r="AB39" s="85" t="s">
        <v>62</v>
      </c>
      <c r="AC39" s="85" t="s">
        <v>62</v>
      </c>
      <c r="AD39" s="85" t="s">
        <v>62</v>
      </c>
      <c r="AE39" s="85" t="s">
        <v>62</v>
      </c>
      <c r="AF39" s="85" t="s">
        <v>62</v>
      </c>
      <c r="AG39" s="85" t="s">
        <v>62</v>
      </c>
      <c r="AH39" s="85" t="s">
        <v>62</v>
      </c>
      <c r="AI39" s="85" t="s">
        <v>62</v>
      </c>
      <c r="AJ39" s="21" t="s">
        <v>531</v>
      </c>
      <c r="AK39" s="85" t="s">
        <v>98</v>
      </c>
      <c r="AL39" s="85" t="s">
        <v>99</v>
      </c>
      <c r="AM39" s="85" t="s">
        <v>72</v>
      </c>
      <c r="AN39" s="85" t="s">
        <v>73</v>
      </c>
      <c r="AO39" s="85" t="s">
        <v>99</v>
      </c>
      <c r="AP39" s="4" t="s">
        <v>513</v>
      </c>
      <c r="AQ39" s="85" t="s">
        <v>99</v>
      </c>
      <c r="AR39" s="85" t="s">
        <v>123</v>
      </c>
      <c r="AS39" s="85" t="s">
        <v>76</v>
      </c>
      <c r="AT39" s="85" t="s">
        <v>62</v>
      </c>
      <c r="AU39" s="85" t="s">
        <v>62</v>
      </c>
      <c r="AV39" s="85" t="s">
        <v>62</v>
      </c>
      <c r="AW39" s="85" t="s">
        <v>62</v>
      </c>
      <c r="AX39" s="4" t="s">
        <v>76</v>
      </c>
      <c r="AY39" s="85" t="s">
        <v>100</v>
      </c>
      <c r="AZ39" s="85" t="s">
        <v>62</v>
      </c>
      <c r="BA39" s="85" t="s">
        <v>62</v>
      </c>
      <c r="BB39" s="85" t="s">
        <v>101</v>
      </c>
      <c r="BC39" s="85" t="s">
        <v>62</v>
      </c>
      <c r="BD39" s="4" t="s">
        <v>101</v>
      </c>
      <c r="BE39" s="85" t="s">
        <v>62</v>
      </c>
      <c r="BF39" s="85" t="s">
        <v>62</v>
      </c>
      <c r="BG39" s="85" t="s">
        <v>79</v>
      </c>
      <c r="BH39" s="4" t="s">
        <v>79</v>
      </c>
      <c r="BI39" s="85" t="s">
        <v>62</v>
      </c>
      <c r="BJ39" s="85" t="s">
        <v>62</v>
      </c>
      <c r="BK39" s="85" t="s">
        <v>93</v>
      </c>
      <c r="BL39" s="85" t="s">
        <v>62</v>
      </c>
      <c r="BM39" s="85" t="s">
        <v>508</v>
      </c>
      <c r="BN39" s="85" t="s">
        <v>94</v>
      </c>
      <c r="BO39" s="85" t="s">
        <v>113</v>
      </c>
      <c r="BP39" s="85" t="s">
        <v>83</v>
      </c>
      <c r="BQ39" s="85" t="s">
        <v>162</v>
      </c>
    </row>
    <row r="40" spans="1:69" x14ac:dyDescent="0.2">
      <c r="A40" s="85">
        <v>39</v>
      </c>
      <c r="B40" s="85">
        <v>5674187</v>
      </c>
      <c r="C40" s="85" t="s">
        <v>182</v>
      </c>
      <c r="D40" s="85">
        <v>200</v>
      </c>
      <c r="E40" s="85" t="s">
        <v>62</v>
      </c>
      <c r="F40" s="85" t="s">
        <v>86</v>
      </c>
      <c r="G40" s="85" t="s">
        <v>481</v>
      </c>
      <c r="H40" s="85" t="s">
        <v>116</v>
      </c>
      <c r="I40" s="85" t="s">
        <v>62</v>
      </c>
      <c r="J40" s="85" t="s">
        <v>65</v>
      </c>
      <c r="K40" s="85" t="s">
        <v>62</v>
      </c>
      <c r="L40" s="85" t="s">
        <v>62</v>
      </c>
      <c r="M40" s="85" t="s">
        <v>62</v>
      </c>
      <c r="N40" s="85" t="s">
        <v>62</v>
      </c>
      <c r="O40" s="85" t="s">
        <v>62</v>
      </c>
      <c r="P40" s="85" t="s">
        <v>62</v>
      </c>
      <c r="Q40" s="85" t="s">
        <v>65</v>
      </c>
      <c r="R40" s="85" t="s">
        <v>66</v>
      </c>
      <c r="S40" s="85" t="s">
        <v>67</v>
      </c>
      <c r="T40" s="85" t="s">
        <v>62</v>
      </c>
      <c r="U40" s="85" t="s">
        <v>62</v>
      </c>
      <c r="V40" s="85" t="s">
        <v>62</v>
      </c>
      <c r="W40" s="85" t="s">
        <v>62</v>
      </c>
      <c r="X40" s="4" t="s">
        <v>528</v>
      </c>
      <c r="Y40" s="85" t="s">
        <v>62</v>
      </c>
      <c r="Z40" s="85" t="s">
        <v>62</v>
      </c>
      <c r="AA40" s="85" t="s">
        <v>62</v>
      </c>
      <c r="AB40" s="85" t="s">
        <v>62</v>
      </c>
      <c r="AC40" s="85" t="s">
        <v>62</v>
      </c>
      <c r="AD40" s="85" t="s">
        <v>62</v>
      </c>
      <c r="AE40" s="85" t="s">
        <v>62</v>
      </c>
      <c r="AF40" s="85" t="s">
        <v>62</v>
      </c>
      <c r="AG40" s="85" t="s">
        <v>62</v>
      </c>
      <c r="AH40" s="85" t="s">
        <v>62</v>
      </c>
      <c r="AI40" s="85" t="s">
        <v>97</v>
      </c>
      <c r="AJ40" s="21" t="s">
        <v>97</v>
      </c>
      <c r="AK40" s="85" t="s">
        <v>70</v>
      </c>
      <c r="AL40" s="85" t="s">
        <v>71</v>
      </c>
      <c r="AM40" s="85" t="s">
        <v>62</v>
      </c>
      <c r="AN40" s="85" t="s">
        <v>73</v>
      </c>
      <c r="AO40" s="85" t="s">
        <v>62</v>
      </c>
      <c r="AP40" s="4" t="s">
        <v>515</v>
      </c>
      <c r="AQ40" s="85" t="s">
        <v>74</v>
      </c>
      <c r="AR40" s="85" t="s">
        <v>123</v>
      </c>
      <c r="AS40" s="85" t="s">
        <v>76</v>
      </c>
      <c r="AT40" s="85" t="s">
        <v>62</v>
      </c>
      <c r="AU40" s="85" t="s">
        <v>62</v>
      </c>
      <c r="AV40" s="85" t="s">
        <v>62</v>
      </c>
      <c r="AW40" s="85" t="s">
        <v>62</v>
      </c>
      <c r="AX40" s="4" t="s">
        <v>76</v>
      </c>
      <c r="AY40" s="85" t="s">
        <v>100</v>
      </c>
      <c r="AZ40" s="85" t="s">
        <v>62</v>
      </c>
      <c r="BA40" s="85" t="s">
        <v>62</v>
      </c>
      <c r="BB40" s="85" t="s">
        <v>101</v>
      </c>
      <c r="BC40" s="85" t="s">
        <v>62</v>
      </c>
      <c r="BD40" s="4" t="s">
        <v>101</v>
      </c>
      <c r="BE40" s="85" t="s">
        <v>62</v>
      </c>
      <c r="BF40" s="85" t="s">
        <v>91</v>
      </c>
      <c r="BG40" s="85" t="s">
        <v>62</v>
      </c>
      <c r="BH40" s="4" t="s">
        <v>91</v>
      </c>
      <c r="BI40" s="85" t="s">
        <v>80</v>
      </c>
      <c r="BJ40" s="85" t="s">
        <v>92</v>
      </c>
      <c r="BK40" s="85" t="s">
        <v>62</v>
      </c>
      <c r="BL40" s="85" t="s">
        <v>62</v>
      </c>
      <c r="BM40" s="85" t="s">
        <v>507</v>
      </c>
      <c r="BN40" s="85" t="s">
        <v>94</v>
      </c>
      <c r="BO40" s="85" t="s">
        <v>70</v>
      </c>
      <c r="BP40" s="85" t="s">
        <v>83</v>
      </c>
      <c r="BQ40" s="85" t="s">
        <v>139</v>
      </c>
    </row>
    <row r="41" spans="1:69" x14ac:dyDescent="0.2">
      <c r="A41" s="85">
        <v>40</v>
      </c>
      <c r="B41" s="85">
        <v>5674258</v>
      </c>
      <c r="C41" s="85" t="s">
        <v>183</v>
      </c>
      <c r="D41" s="85">
        <v>587</v>
      </c>
      <c r="E41" s="85" t="s">
        <v>62</v>
      </c>
      <c r="F41" s="85" t="s">
        <v>63</v>
      </c>
      <c r="G41" s="85" t="s">
        <v>491</v>
      </c>
      <c r="H41" s="85" t="s">
        <v>116</v>
      </c>
      <c r="I41" s="85" t="s">
        <v>62</v>
      </c>
      <c r="J41" s="85" t="s">
        <v>62</v>
      </c>
      <c r="K41" s="85" t="s">
        <v>62</v>
      </c>
      <c r="L41" s="85" t="s">
        <v>525</v>
      </c>
      <c r="M41" s="85" t="s">
        <v>62</v>
      </c>
      <c r="N41" s="85" t="s">
        <v>62</v>
      </c>
      <c r="O41" s="85" t="s">
        <v>62</v>
      </c>
      <c r="P41" s="85" t="s">
        <v>62</v>
      </c>
      <c r="Q41" s="85" t="s">
        <v>525</v>
      </c>
      <c r="R41" s="85" t="s">
        <v>66</v>
      </c>
      <c r="S41" s="85" t="s">
        <v>62</v>
      </c>
      <c r="T41" s="85" t="s">
        <v>68</v>
      </c>
      <c r="U41" s="85" t="s">
        <v>62</v>
      </c>
      <c r="V41" s="85" t="s">
        <v>62</v>
      </c>
      <c r="W41" s="85" t="s">
        <v>62</v>
      </c>
      <c r="X41" s="4" t="s">
        <v>529</v>
      </c>
      <c r="Y41" s="85" t="s">
        <v>62</v>
      </c>
      <c r="Z41" s="85" t="s">
        <v>62</v>
      </c>
      <c r="AA41" s="85" t="s">
        <v>132</v>
      </c>
      <c r="AB41" s="85" t="s">
        <v>62</v>
      </c>
      <c r="AC41" s="85" t="s">
        <v>62</v>
      </c>
      <c r="AD41" s="85" t="s">
        <v>62</v>
      </c>
      <c r="AE41" s="85" t="s">
        <v>62</v>
      </c>
      <c r="AF41" s="85" t="s">
        <v>62</v>
      </c>
      <c r="AG41" s="85" t="s">
        <v>62</v>
      </c>
      <c r="AH41" s="85" t="s">
        <v>62</v>
      </c>
      <c r="AI41" s="85" t="s">
        <v>62</v>
      </c>
      <c r="AJ41" s="21" t="s">
        <v>531</v>
      </c>
      <c r="AK41" s="85" t="s">
        <v>70</v>
      </c>
      <c r="AL41" s="85" t="s">
        <v>71</v>
      </c>
      <c r="AM41" s="85" t="s">
        <v>62</v>
      </c>
      <c r="AN41" s="85" t="s">
        <v>73</v>
      </c>
      <c r="AO41" s="85" t="s">
        <v>62</v>
      </c>
      <c r="AP41" s="4" t="s">
        <v>515</v>
      </c>
      <c r="AQ41" s="85" t="s">
        <v>106</v>
      </c>
      <c r="AR41" s="85" t="s">
        <v>107</v>
      </c>
      <c r="AS41" s="85" t="s">
        <v>76</v>
      </c>
      <c r="AT41" s="85" t="s">
        <v>62</v>
      </c>
      <c r="AU41" s="85" t="s">
        <v>62</v>
      </c>
      <c r="AV41" s="85" t="s">
        <v>108</v>
      </c>
      <c r="AW41" s="85" t="s">
        <v>62</v>
      </c>
      <c r="AX41" s="4" t="s">
        <v>537</v>
      </c>
      <c r="AY41" s="85" t="s">
        <v>77</v>
      </c>
      <c r="AZ41" s="85" t="s">
        <v>62</v>
      </c>
      <c r="BA41" s="85" t="s">
        <v>78</v>
      </c>
      <c r="BB41" s="85" t="s">
        <v>62</v>
      </c>
      <c r="BC41" s="85" t="s">
        <v>62</v>
      </c>
      <c r="BD41" s="4" t="s">
        <v>78</v>
      </c>
      <c r="BE41" s="85" t="s">
        <v>90</v>
      </c>
      <c r="BF41" s="85" t="s">
        <v>91</v>
      </c>
      <c r="BG41" s="85" t="s">
        <v>62</v>
      </c>
      <c r="BH41" s="4" t="s">
        <v>545</v>
      </c>
      <c r="BI41" s="85" t="s">
        <v>80</v>
      </c>
      <c r="BJ41" s="85" t="s">
        <v>62</v>
      </c>
      <c r="BK41" s="85" t="s">
        <v>62</v>
      </c>
      <c r="BL41" s="85" t="s">
        <v>81</v>
      </c>
      <c r="BM41" s="85" t="s">
        <v>500</v>
      </c>
      <c r="BN41" s="85" t="s">
        <v>94</v>
      </c>
      <c r="BO41" s="85" t="s">
        <v>113</v>
      </c>
      <c r="BP41" s="85" t="s">
        <v>83</v>
      </c>
      <c r="BQ41" s="85" t="s">
        <v>95</v>
      </c>
    </row>
    <row r="42" spans="1:69" x14ac:dyDescent="0.2">
      <c r="A42" s="85">
        <v>41</v>
      </c>
      <c r="B42" s="85">
        <v>5674831</v>
      </c>
      <c r="C42" s="85" t="s">
        <v>184</v>
      </c>
      <c r="D42" s="85">
        <v>125</v>
      </c>
      <c r="E42" s="85" t="s">
        <v>62</v>
      </c>
      <c r="F42" s="85" t="s">
        <v>86</v>
      </c>
      <c r="G42" s="85" t="s">
        <v>481</v>
      </c>
      <c r="H42" s="85" t="s">
        <v>116</v>
      </c>
      <c r="I42" s="85" t="s">
        <v>62</v>
      </c>
      <c r="J42" s="85" t="s">
        <v>65</v>
      </c>
      <c r="K42" s="85" t="s">
        <v>62</v>
      </c>
      <c r="L42" s="85" t="s">
        <v>62</v>
      </c>
      <c r="M42" s="85" t="s">
        <v>62</v>
      </c>
      <c r="N42" s="85" t="s">
        <v>62</v>
      </c>
      <c r="O42" s="85" t="s">
        <v>62</v>
      </c>
      <c r="P42" s="85" t="s">
        <v>117</v>
      </c>
      <c r="Q42" s="85" t="s">
        <v>494</v>
      </c>
      <c r="R42" s="85" t="s">
        <v>87</v>
      </c>
      <c r="S42" s="85" t="s">
        <v>67</v>
      </c>
      <c r="T42" s="85" t="s">
        <v>62</v>
      </c>
      <c r="U42" s="85" t="s">
        <v>62</v>
      </c>
      <c r="V42" s="85" t="s">
        <v>62</v>
      </c>
      <c r="W42" s="85" t="s">
        <v>62</v>
      </c>
      <c r="X42" s="4" t="s">
        <v>528</v>
      </c>
      <c r="Y42" s="85" t="s">
        <v>62</v>
      </c>
      <c r="Z42" s="85" t="s">
        <v>62</v>
      </c>
      <c r="AA42" s="85" t="s">
        <v>62</v>
      </c>
      <c r="AB42" s="85" t="s">
        <v>62</v>
      </c>
      <c r="AC42" s="85" t="s">
        <v>62</v>
      </c>
      <c r="AD42" s="85" t="s">
        <v>62</v>
      </c>
      <c r="AE42" s="85" t="s">
        <v>62</v>
      </c>
      <c r="AF42" s="85" t="s">
        <v>62</v>
      </c>
      <c r="AG42" s="85" t="s">
        <v>62</v>
      </c>
      <c r="AH42" s="85" t="s">
        <v>62</v>
      </c>
      <c r="AI42" s="85" t="s">
        <v>97</v>
      </c>
      <c r="AJ42" s="21" t="s">
        <v>97</v>
      </c>
      <c r="AK42" s="85" t="s">
        <v>98</v>
      </c>
      <c r="AL42" s="85" t="s">
        <v>99</v>
      </c>
      <c r="AM42" s="85" t="s">
        <v>62</v>
      </c>
      <c r="AN42" s="85" t="s">
        <v>62</v>
      </c>
      <c r="AO42" s="85" t="s">
        <v>99</v>
      </c>
      <c r="AP42" s="4" t="s">
        <v>514</v>
      </c>
      <c r="AQ42" s="85" t="s">
        <v>99</v>
      </c>
      <c r="AR42" s="85" t="s">
        <v>123</v>
      </c>
      <c r="AS42" s="85" t="s">
        <v>62</v>
      </c>
      <c r="AT42" s="85" t="s">
        <v>62</v>
      </c>
      <c r="AU42" s="85" t="s">
        <v>62</v>
      </c>
      <c r="AV42" s="85" t="s">
        <v>108</v>
      </c>
      <c r="AW42" s="85" t="s">
        <v>62</v>
      </c>
      <c r="AX42" s="4" t="s">
        <v>108</v>
      </c>
      <c r="AY42" s="85" t="s">
        <v>77</v>
      </c>
      <c r="AZ42" s="85" t="s">
        <v>62</v>
      </c>
      <c r="BA42" s="85" t="s">
        <v>78</v>
      </c>
      <c r="BB42" s="85" t="s">
        <v>62</v>
      </c>
      <c r="BC42" s="85" t="s">
        <v>62</v>
      </c>
      <c r="BD42" s="4" t="s">
        <v>78</v>
      </c>
      <c r="BE42" s="85" t="s">
        <v>62</v>
      </c>
      <c r="BF42" s="85" t="s">
        <v>91</v>
      </c>
      <c r="BG42" s="85" t="s">
        <v>62</v>
      </c>
      <c r="BH42" s="4" t="s">
        <v>91</v>
      </c>
      <c r="BI42" s="85" t="s">
        <v>80</v>
      </c>
      <c r="BJ42" s="85" t="s">
        <v>62</v>
      </c>
      <c r="BK42" s="85" t="s">
        <v>62</v>
      </c>
      <c r="BL42" s="85" t="s">
        <v>81</v>
      </c>
      <c r="BM42" s="85" t="s">
        <v>500</v>
      </c>
      <c r="BN42" s="85" t="s">
        <v>82</v>
      </c>
      <c r="BO42" s="85" t="s">
        <v>113</v>
      </c>
      <c r="BP42" s="85" t="s">
        <v>83</v>
      </c>
      <c r="BQ42" s="85" t="s">
        <v>95</v>
      </c>
    </row>
    <row r="43" spans="1:69" x14ac:dyDescent="0.2">
      <c r="A43" s="85">
        <v>42</v>
      </c>
      <c r="B43" s="85">
        <v>5675079</v>
      </c>
      <c r="C43" s="85" t="s">
        <v>185</v>
      </c>
      <c r="D43" s="85">
        <v>266</v>
      </c>
      <c r="E43" s="85" t="s">
        <v>62</v>
      </c>
      <c r="F43" s="85" t="s">
        <v>86</v>
      </c>
      <c r="G43" s="85" t="s">
        <v>482</v>
      </c>
      <c r="H43" s="85" t="s">
        <v>64</v>
      </c>
      <c r="I43" s="85" t="s">
        <v>62</v>
      </c>
      <c r="J43" s="85" t="s">
        <v>65</v>
      </c>
      <c r="K43" s="85" t="s">
        <v>62</v>
      </c>
      <c r="L43" s="85" t="s">
        <v>62</v>
      </c>
      <c r="M43" s="85" t="s">
        <v>62</v>
      </c>
      <c r="N43" s="85" t="s">
        <v>62</v>
      </c>
      <c r="O43" s="85" t="s">
        <v>62</v>
      </c>
      <c r="P43" s="85" t="s">
        <v>62</v>
      </c>
      <c r="Q43" s="85" t="s">
        <v>65</v>
      </c>
      <c r="R43" s="85" t="s">
        <v>104</v>
      </c>
      <c r="S43" s="85" t="s">
        <v>62</v>
      </c>
      <c r="T43" s="85" t="s">
        <v>62</v>
      </c>
      <c r="U43" s="85" t="s">
        <v>119</v>
      </c>
      <c r="V43" s="85" t="s">
        <v>62</v>
      </c>
      <c r="W43" s="85" t="s">
        <v>62</v>
      </c>
      <c r="X43" s="4" t="s">
        <v>530</v>
      </c>
      <c r="Y43" s="85" t="s">
        <v>62</v>
      </c>
      <c r="Z43" s="85" t="s">
        <v>160</v>
      </c>
      <c r="AA43" s="85" t="s">
        <v>62</v>
      </c>
      <c r="AB43" s="85" t="s">
        <v>62</v>
      </c>
      <c r="AC43" s="85" t="s">
        <v>62</v>
      </c>
      <c r="AD43" s="85" t="s">
        <v>62</v>
      </c>
      <c r="AE43" s="85" t="s">
        <v>62</v>
      </c>
      <c r="AF43" s="85" t="s">
        <v>62</v>
      </c>
      <c r="AG43" s="85" t="s">
        <v>62</v>
      </c>
      <c r="AH43" s="85" t="s">
        <v>62</v>
      </c>
      <c r="AI43" s="85" t="s">
        <v>62</v>
      </c>
      <c r="AJ43" s="21" t="s">
        <v>531</v>
      </c>
      <c r="AK43" s="85" t="s">
        <v>113</v>
      </c>
      <c r="AL43" s="85" t="s">
        <v>105</v>
      </c>
      <c r="AM43" s="85" t="s">
        <v>72</v>
      </c>
      <c r="AN43" s="85" t="s">
        <v>73</v>
      </c>
      <c r="AO43" s="85" t="s">
        <v>62</v>
      </c>
      <c r="AP43" s="4" t="s">
        <v>513</v>
      </c>
      <c r="AQ43" s="85" t="s">
        <v>112</v>
      </c>
      <c r="AR43" s="85" t="s">
        <v>107</v>
      </c>
      <c r="AS43" s="85" t="s">
        <v>76</v>
      </c>
      <c r="AT43" s="85" t="s">
        <v>62</v>
      </c>
      <c r="AU43" s="85" t="s">
        <v>62</v>
      </c>
      <c r="AV43" s="85" t="s">
        <v>62</v>
      </c>
      <c r="AW43" s="85" t="s">
        <v>62</v>
      </c>
      <c r="AX43" s="4" t="s">
        <v>76</v>
      </c>
      <c r="AY43" s="85" t="s">
        <v>77</v>
      </c>
      <c r="AZ43" s="85" t="s">
        <v>62</v>
      </c>
      <c r="BA43" s="85" t="s">
        <v>62</v>
      </c>
      <c r="BB43" s="85" t="s">
        <v>101</v>
      </c>
      <c r="BC43" s="85" t="s">
        <v>62</v>
      </c>
      <c r="BD43" s="4" t="s">
        <v>101</v>
      </c>
      <c r="BE43" s="85" t="s">
        <v>62</v>
      </c>
      <c r="BF43" s="85" t="s">
        <v>91</v>
      </c>
      <c r="BG43" s="85" t="s">
        <v>62</v>
      </c>
      <c r="BH43" s="4" t="s">
        <v>91</v>
      </c>
      <c r="BI43" s="85" t="s">
        <v>80</v>
      </c>
      <c r="BJ43" s="85" t="s">
        <v>62</v>
      </c>
      <c r="BK43" s="85" t="s">
        <v>62</v>
      </c>
      <c r="BL43" s="85" t="s">
        <v>62</v>
      </c>
      <c r="BM43" s="85" t="s">
        <v>502</v>
      </c>
      <c r="BN43" s="85" t="s">
        <v>169</v>
      </c>
      <c r="BO43" s="85" t="s">
        <v>113</v>
      </c>
      <c r="BP43" s="85" t="s">
        <v>83</v>
      </c>
      <c r="BQ43" s="85" t="s">
        <v>162</v>
      </c>
    </row>
    <row r="44" spans="1:69" x14ac:dyDescent="0.2">
      <c r="A44" s="85">
        <v>43</v>
      </c>
      <c r="B44" s="85">
        <v>5675106</v>
      </c>
      <c r="C44" s="85" t="s">
        <v>186</v>
      </c>
      <c r="D44" s="85">
        <v>153</v>
      </c>
      <c r="E44" s="85" t="s">
        <v>62</v>
      </c>
      <c r="F44" s="85" t="s">
        <v>63</v>
      </c>
      <c r="G44" s="85" t="s">
        <v>482</v>
      </c>
      <c r="H44" s="85" t="s">
        <v>116</v>
      </c>
      <c r="I44" s="85" t="s">
        <v>62</v>
      </c>
      <c r="J44" s="85" t="s">
        <v>65</v>
      </c>
      <c r="K44" s="85" t="s">
        <v>62</v>
      </c>
      <c r="L44" s="85" t="s">
        <v>62</v>
      </c>
      <c r="M44" s="85" t="s">
        <v>62</v>
      </c>
      <c r="N44" s="85" t="s">
        <v>62</v>
      </c>
      <c r="O44" s="85" t="s">
        <v>62</v>
      </c>
      <c r="P44" s="85" t="s">
        <v>62</v>
      </c>
      <c r="Q44" s="85" t="s">
        <v>65</v>
      </c>
      <c r="R44" s="85" t="s">
        <v>87</v>
      </c>
      <c r="S44" s="85" t="s">
        <v>62</v>
      </c>
      <c r="T44" s="85" t="s">
        <v>68</v>
      </c>
      <c r="U44" s="85" t="s">
        <v>62</v>
      </c>
      <c r="V44" s="85" t="s">
        <v>62</v>
      </c>
      <c r="W44" s="85" t="s">
        <v>62</v>
      </c>
      <c r="X44" s="4" t="s">
        <v>529</v>
      </c>
      <c r="Y44" s="85" t="s">
        <v>62</v>
      </c>
      <c r="Z44" s="85" t="s">
        <v>62</v>
      </c>
      <c r="AA44" s="85" t="s">
        <v>62</v>
      </c>
      <c r="AB44" s="85" t="s">
        <v>62</v>
      </c>
      <c r="AC44" s="85" t="s">
        <v>62</v>
      </c>
      <c r="AD44" s="85" t="s">
        <v>62</v>
      </c>
      <c r="AE44" s="85" t="s">
        <v>62</v>
      </c>
      <c r="AF44" s="85" t="s">
        <v>187</v>
      </c>
      <c r="AG44" s="85" t="s">
        <v>62</v>
      </c>
      <c r="AH44" s="85" t="s">
        <v>62</v>
      </c>
      <c r="AI44" s="85" t="s">
        <v>62</v>
      </c>
      <c r="AJ44" s="21" t="s">
        <v>532</v>
      </c>
      <c r="AK44" s="85" t="s">
        <v>113</v>
      </c>
      <c r="AL44" s="85" t="s">
        <v>105</v>
      </c>
      <c r="AM44" s="85" t="s">
        <v>72</v>
      </c>
      <c r="AN44" s="85" t="s">
        <v>73</v>
      </c>
      <c r="AO44" s="85" t="s">
        <v>62</v>
      </c>
      <c r="AP44" s="4" t="s">
        <v>513</v>
      </c>
      <c r="AQ44" s="85" t="s">
        <v>106</v>
      </c>
      <c r="AR44" s="85" t="s">
        <v>113</v>
      </c>
      <c r="AS44" s="85" t="s">
        <v>62</v>
      </c>
      <c r="AT44" s="85" t="s">
        <v>89</v>
      </c>
      <c r="AU44" s="85" t="s">
        <v>62</v>
      </c>
      <c r="AV44" s="85" t="s">
        <v>62</v>
      </c>
      <c r="AW44" s="85" t="s">
        <v>62</v>
      </c>
      <c r="AX44" s="4" t="s">
        <v>89</v>
      </c>
      <c r="AY44" s="85" t="s">
        <v>188</v>
      </c>
      <c r="AZ44" s="85" t="s">
        <v>62</v>
      </c>
      <c r="BA44" s="85" t="s">
        <v>78</v>
      </c>
      <c r="BB44" s="85" t="s">
        <v>62</v>
      </c>
      <c r="BC44" s="85" t="s">
        <v>62</v>
      </c>
      <c r="BD44" s="4" t="s">
        <v>78</v>
      </c>
      <c r="BE44" s="85" t="s">
        <v>90</v>
      </c>
      <c r="BF44" s="85" t="s">
        <v>91</v>
      </c>
      <c r="BG44" s="85" t="s">
        <v>62</v>
      </c>
      <c r="BH44" s="4" t="s">
        <v>545</v>
      </c>
      <c r="BI44" s="85" t="s">
        <v>80</v>
      </c>
      <c r="BJ44" s="85" t="s">
        <v>62</v>
      </c>
      <c r="BK44" s="85" t="s">
        <v>62</v>
      </c>
      <c r="BL44" s="85" t="s">
        <v>62</v>
      </c>
      <c r="BM44" s="85" t="s">
        <v>502</v>
      </c>
      <c r="BN44" s="85" t="s">
        <v>94</v>
      </c>
      <c r="BO44" s="85" t="s">
        <v>113</v>
      </c>
      <c r="BP44" s="85" t="s">
        <v>138</v>
      </c>
      <c r="BQ44" s="85" t="s">
        <v>95</v>
      </c>
    </row>
    <row r="45" spans="1:69" x14ac:dyDescent="0.2">
      <c r="A45" s="85">
        <v>44</v>
      </c>
      <c r="B45" s="85">
        <v>5675193</v>
      </c>
      <c r="C45" s="85" t="s">
        <v>189</v>
      </c>
      <c r="D45" s="85">
        <v>2236</v>
      </c>
      <c r="E45" s="85" t="s">
        <v>190</v>
      </c>
      <c r="F45" s="85" t="s">
        <v>63</v>
      </c>
      <c r="G45" s="85" t="s">
        <v>491</v>
      </c>
      <c r="H45" s="85" t="s">
        <v>64</v>
      </c>
      <c r="I45" s="85" t="s">
        <v>62</v>
      </c>
      <c r="J45" s="85" t="s">
        <v>62</v>
      </c>
      <c r="K45" s="85" t="s">
        <v>62</v>
      </c>
      <c r="L45" s="85" t="s">
        <v>525</v>
      </c>
      <c r="M45" s="85" t="s">
        <v>62</v>
      </c>
      <c r="N45" s="85" t="s">
        <v>62</v>
      </c>
      <c r="O45" s="85" t="s">
        <v>62</v>
      </c>
      <c r="P45" s="85" t="s">
        <v>62</v>
      </c>
      <c r="Q45" s="85" t="s">
        <v>525</v>
      </c>
      <c r="R45" s="85" t="s">
        <v>66</v>
      </c>
      <c r="S45" s="85" t="s">
        <v>67</v>
      </c>
      <c r="T45" s="85" t="s">
        <v>68</v>
      </c>
      <c r="U45" s="85" t="s">
        <v>62</v>
      </c>
      <c r="V45" s="85" t="s">
        <v>62</v>
      </c>
      <c r="W45" s="85" t="s">
        <v>62</v>
      </c>
      <c r="X45" s="4" t="s">
        <v>527</v>
      </c>
      <c r="Y45" s="85" t="s">
        <v>62</v>
      </c>
      <c r="Z45" s="85" t="s">
        <v>62</v>
      </c>
      <c r="AA45" s="85" t="s">
        <v>132</v>
      </c>
      <c r="AB45" s="85" t="s">
        <v>137</v>
      </c>
      <c r="AC45" s="85" t="s">
        <v>62</v>
      </c>
      <c r="AD45" s="85" t="s">
        <v>62</v>
      </c>
      <c r="AE45" s="85" t="s">
        <v>62</v>
      </c>
      <c r="AF45" s="85" t="s">
        <v>62</v>
      </c>
      <c r="AG45" s="85" t="s">
        <v>62</v>
      </c>
      <c r="AH45" s="85" t="s">
        <v>62</v>
      </c>
      <c r="AI45" s="85" t="s">
        <v>62</v>
      </c>
      <c r="AJ45" s="21" t="s">
        <v>531</v>
      </c>
      <c r="AK45" s="85" t="s">
        <v>70</v>
      </c>
      <c r="AL45" s="85" t="s">
        <v>71</v>
      </c>
      <c r="AM45" s="85" t="s">
        <v>62</v>
      </c>
      <c r="AN45" s="85" t="s">
        <v>73</v>
      </c>
      <c r="AO45" s="85" t="s">
        <v>62</v>
      </c>
      <c r="AP45" s="4" t="s">
        <v>515</v>
      </c>
      <c r="AQ45" s="85" t="s">
        <v>74</v>
      </c>
      <c r="AR45" s="85" t="s">
        <v>123</v>
      </c>
      <c r="AS45" s="85" t="s">
        <v>76</v>
      </c>
      <c r="AT45" s="85" t="s">
        <v>62</v>
      </c>
      <c r="AU45" s="85" t="s">
        <v>62</v>
      </c>
      <c r="AV45" s="85" t="s">
        <v>62</v>
      </c>
      <c r="AW45" s="85" t="s">
        <v>62</v>
      </c>
      <c r="AX45" s="4" t="s">
        <v>76</v>
      </c>
      <c r="AY45" s="85" t="s">
        <v>77</v>
      </c>
      <c r="AZ45" s="85" t="s">
        <v>62</v>
      </c>
      <c r="BA45" s="85" t="s">
        <v>78</v>
      </c>
      <c r="BB45" s="85" t="s">
        <v>62</v>
      </c>
      <c r="BC45" s="85" t="s">
        <v>62</v>
      </c>
      <c r="BD45" s="4" t="s">
        <v>78</v>
      </c>
      <c r="BE45" s="85" t="s">
        <v>90</v>
      </c>
      <c r="BF45" s="85" t="s">
        <v>91</v>
      </c>
      <c r="BG45" s="85" t="s">
        <v>62</v>
      </c>
      <c r="BH45" s="4" t="s">
        <v>545</v>
      </c>
      <c r="BI45" s="85" t="s">
        <v>80</v>
      </c>
      <c r="BJ45" s="85" t="s">
        <v>62</v>
      </c>
      <c r="BK45" s="85" t="s">
        <v>62</v>
      </c>
      <c r="BL45" s="85" t="s">
        <v>62</v>
      </c>
      <c r="BM45" s="85" t="s">
        <v>502</v>
      </c>
      <c r="BN45" s="85" t="s">
        <v>82</v>
      </c>
      <c r="BO45" s="85" t="s">
        <v>70</v>
      </c>
      <c r="BP45" s="85" t="s">
        <v>83</v>
      </c>
      <c r="BQ45" s="85" t="s">
        <v>84</v>
      </c>
    </row>
    <row r="46" spans="1:69" x14ac:dyDescent="0.2">
      <c r="A46" s="85">
        <v>45</v>
      </c>
      <c r="B46" s="85">
        <v>5675282</v>
      </c>
      <c r="C46" s="85" t="s">
        <v>191</v>
      </c>
      <c r="D46" s="85">
        <v>146</v>
      </c>
      <c r="E46" s="85" t="s">
        <v>62</v>
      </c>
      <c r="F46" s="85" t="s">
        <v>86</v>
      </c>
      <c r="G46" s="85" t="s">
        <v>482</v>
      </c>
      <c r="H46" s="85" t="s">
        <v>64</v>
      </c>
      <c r="I46" s="85" t="s">
        <v>62</v>
      </c>
      <c r="J46" s="85" t="s">
        <v>65</v>
      </c>
      <c r="K46" s="85" t="s">
        <v>62</v>
      </c>
      <c r="L46" s="85" t="s">
        <v>62</v>
      </c>
      <c r="M46" s="85" t="s">
        <v>62</v>
      </c>
      <c r="N46" s="85" t="s">
        <v>62</v>
      </c>
      <c r="O46" s="85" t="s">
        <v>62</v>
      </c>
      <c r="P46" s="85" t="s">
        <v>62</v>
      </c>
      <c r="Q46" s="85" t="s">
        <v>65</v>
      </c>
      <c r="R46" s="85" t="s">
        <v>66</v>
      </c>
      <c r="S46" s="85" t="s">
        <v>62</v>
      </c>
      <c r="T46" s="85" t="s">
        <v>68</v>
      </c>
      <c r="U46" s="85" t="s">
        <v>62</v>
      </c>
      <c r="V46" s="85" t="s">
        <v>62</v>
      </c>
      <c r="W46" s="85" t="s">
        <v>62</v>
      </c>
      <c r="X46" s="4" t="s">
        <v>529</v>
      </c>
      <c r="Y46" s="85" t="s">
        <v>62</v>
      </c>
      <c r="Z46" s="85" t="s">
        <v>62</v>
      </c>
      <c r="AA46" s="85" t="s">
        <v>62</v>
      </c>
      <c r="AB46" s="85" t="s">
        <v>137</v>
      </c>
      <c r="AC46" s="85" t="s">
        <v>62</v>
      </c>
      <c r="AD46" s="85" t="s">
        <v>62</v>
      </c>
      <c r="AE46" s="85" t="s">
        <v>62</v>
      </c>
      <c r="AF46" s="85" t="s">
        <v>62</v>
      </c>
      <c r="AG46" s="85" t="s">
        <v>62</v>
      </c>
      <c r="AH46" s="85" t="s">
        <v>62</v>
      </c>
      <c r="AI46" s="85" t="s">
        <v>62</v>
      </c>
      <c r="AJ46" s="21" t="s">
        <v>531</v>
      </c>
      <c r="AK46" s="85" t="s">
        <v>70</v>
      </c>
      <c r="AL46" s="85" t="s">
        <v>71</v>
      </c>
      <c r="AM46" s="85" t="s">
        <v>62</v>
      </c>
      <c r="AN46" s="85" t="s">
        <v>62</v>
      </c>
      <c r="AO46" s="85" t="s">
        <v>99</v>
      </c>
      <c r="AP46" s="4" t="s">
        <v>514</v>
      </c>
      <c r="AQ46" s="85" t="s">
        <v>99</v>
      </c>
      <c r="AR46" s="85" t="s">
        <v>75</v>
      </c>
      <c r="AS46" s="85" t="s">
        <v>62</v>
      </c>
      <c r="AT46" s="85" t="s">
        <v>62</v>
      </c>
      <c r="AU46" s="85" t="s">
        <v>145</v>
      </c>
      <c r="AV46" s="85" t="s">
        <v>62</v>
      </c>
      <c r="AW46" s="85" t="s">
        <v>62</v>
      </c>
      <c r="AX46" s="4" t="s">
        <v>145</v>
      </c>
      <c r="AY46" s="85" t="s">
        <v>100</v>
      </c>
      <c r="AZ46" s="85" t="s">
        <v>62</v>
      </c>
      <c r="BA46" s="85" t="s">
        <v>78</v>
      </c>
      <c r="BB46" s="85" t="s">
        <v>62</v>
      </c>
      <c r="BC46" s="85" t="s">
        <v>62</v>
      </c>
      <c r="BD46" s="4" t="s">
        <v>78</v>
      </c>
      <c r="BE46" s="85" t="s">
        <v>62</v>
      </c>
      <c r="BF46" s="85" t="s">
        <v>91</v>
      </c>
      <c r="BG46" s="85" t="s">
        <v>62</v>
      </c>
      <c r="BH46" s="4" t="s">
        <v>91</v>
      </c>
      <c r="BI46" s="85" t="s">
        <v>62</v>
      </c>
      <c r="BJ46" s="85" t="s">
        <v>62</v>
      </c>
      <c r="BK46" s="85" t="s">
        <v>93</v>
      </c>
      <c r="BL46" s="85" t="s">
        <v>62</v>
      </c>
      <c r="BM46" s="85" t="s">
        <v>508</v>
      </c>
      <c r="BN46" s="85" t="s">
        <v>169</v>
      </c>
      <c r="BO46" s="85" t="s">
        <v>98</v>
      </c>
      <c r="BP46" s="85" t="s">
        <v>83</v>
      </c>
      <c r="BQ46" s="85" t="s">
        <v>95</v>
      </c>
    </row>
    <row r="47" spans="1:69" x14ac:dyDescent="0.2">
      <c r="A47" s="85">
        <v>46</v>
      </c>
      <c r="B47" s="85">
        <v>5675351</v>
      </c>
      <c r="C47" s="85" t="s">
        <v>192</v>
      </c>
      <c r="D47" s="85">
        <v>319</v>
      </c>
      <c r="E47" s="85" t="s">
        <v>62</v>
      </c>
      <c r="F47" s="85" t="s">
        <v>63</v>
      </c>
      <c r="G47" s="85" t="s">
        <v>482</v>
      </c>
      <c r="H47" s="85" t="s">
        <v>116</v>
      </c>
      <c r="I47" s="85" t="s">
        <v>62</v>
      </c>
      <c r="J47" s="85" t="s">
        <v>62</v>
      </c>
      <c r="K47" s="85" t="s">
        <v>62</v>
      </c>
      <c r="L47" s="85" t="s">
        <v>525</v>
      </c>
      <c r="M47" s="85" t="s">
        <v>62</v>
      </c>
      <c r="N47" s="85" t="s">
        <v>62</v>
      </c>
      <c r="O47" s="85" t="s">
        <v>62</v>
      </c>
      <c r="P47" s="85" t="s">
        <v>62</v>
      </c>
      <c r="Q47" s="85" t="s">
        <v>525</v>
      </c>
      <c r="R47" s="85" t="s">
        <v>87</v>
      </c>
      <c r="S47" s="85" t="s">
        <v>62</v>
      </c>
      <c r="T47" s="85" t="s">
        <v>68</v>
      </c>
      <c r="U47" s="85" t="s">
        <v>62</v>
      </c>
      <c r="V47" s="85" t="s">
        <v>62</v>
      </c>
      <c r="W47" s="85" t="s">
        <v>62</v>
      </c>
      <c r="X47" s="4" t="s">
        <v>529</v>
      </c>
      <c r="Y47" s="85" t="s">
        <v>62</v>
      </c>
      <c r="Z47" s="85" t="s">
        <v>62</v>
      </c>
      <c r="AA47" s="85" t="s">
        <v>132</v>
      </c>
      <c r="AB47" s="85" t="s">
        <v>62</v>
      </c>
      <c r="AC47" s="85" t="s">
        <v>62</v>
      </c>
      <c r="AD47" s="85" t="s">
        <v>62</v>
      </c>
      <c r="AE47" s="85" t="s">
        <v>62</v>
      </c>
      <c r="AF47" s="85" t="s">
        <v>62</v>
      </c>
      <c r="AG47" s="85" t="s">
        <v>62</v>
      </c>
      <c r="AH47" s="85" t="s">
        <v>62</v>
      </c>
      <c r="AI47" s="85" t="s">
        <v>62</v>
      </c>
      <c r="AJ47" s="21" t="s">
        <v>531</v>
      </c>
      <c r="AK47" s="85" t="s">
        <v>70</v>
      </c>
      <c r="AL47" s="85" t="s">
        <v>71</v>
      </c>
      <c r="AM47" s="85" t="s">
        <v>62</v>
      </c>
      <c r="AN47" s="85" t="s">
        <v>73</v>
      </c>
      <c r="AO47" s="85" t="s">
        <v>62</v>
      </c>
      <c r="AP47" s="4" t="s">
        <v>515</v>
      </c>
      <c r="AQ47" s="85" t="s">
        <v>112</v>
      </c>
      <c r="AR47" s="85" t="s">
        <v>123</v>
      </c>
      <c r="AS47" s="85" t="s">
        <v>76</v>
      </c>
      <c r="AT47" s="85" t="s">
        <v>62</v>
      </c>
      <c r="AU47" s="85" t="s">
        <v>62</v>
      </c>
      <c r="AV47" s="85" t="s">
        <v>62</v>
      </c>
      <c r="AW47" s="85" t="s">
        <v>62</v>
      </c>
      <c r="AX47" s="4" t="s">
        <v>76</v>
      </c>
      <c r="AY47" s="85" t="s">
        <v>100</v>
      </c>
      <c r="AZ47" s="85" t="s">
        <v>62</v>
      </c>
      <c r="BA47" s="85" t="s">
        <v>78</v>
      </c>
      <c r="BB47" s="85" t="s">
        <v>62</v>
      </c>
      <c r="BC47" s="85" t="s">
        <v>62</v>
      </c>
      <c r="BD47" s="4" t="s">
        <v>78</v>
      </c>
      <c r="BE47" s="85" t="s">
        <v>62</v>
      </c>
      <c r="BF47" s="85" t="s">
        <v>62</v>
      </c>
      <c r="BG47" s="85" t="s">
        <v>79</v>
      </c>
      <c r="BH47" s="4" t="s">
        <v>79</v>
      </c>
      <c r="BI47" s="85" t="s">
        <v>80</v>
      </c>
      <c r="BJ47" s="85" t="s">
        <v>62</v>
      </c>
      <c r="BK47" s="85" t="s">
        <v>62</v>
      </c>
      <c r="BL47" s="85" t="s">
        <v>62</v>
      </c>
      <c r="BM47" s="85" t="s">
        <v>502</v>
      </c>
      <c r="BN47" s="85" t="s">
        <v>94</v>
      </c>
      <c r="BO47" s="85" t="s">
        <v>98</v>
      </c>
      <c r="BP47" s="85" t="s">
        <v>83</v>
      </c>
      <c r="BQ47" s="85" t="s">
        <v>102</v>
      </c>
    </row>
    <row r="48" spans="1:69" x14ac:dyDescent="0.2">
      <c r="A48" s="85">
        <v>47</v>
      </c>
      <c r="B48" s="85">
        <v>5675494</v>
      </c>
      <c r="C48" s="85" t="s">
        <v>193</v>
      </c>
      <c r="D48" s="85">
        <v>74</v>
      </c>
      <c r="E48" s="85" t="s">
        <v>62</v>
      </c>
      <c r="F48" s="85" t="s">
        <v>86</v>
      </c>
      <c r="G48" s="85" t="s">
        <v>481</v>
      </c>
      <c r="H48" s="85" t="s">
        <v>116</v>
      </c>
      <c r="I48" s="85" t="s">
        <v>62</v>
      </c>
      <c r="J48" s="85" t="s">
        <v>62</v>
      </c>
      <c r="K48" s="85" t="s">
        <v>495</v>
      </c>
      <c r="L48" s="85" t="s">
        <v>62</v>
      </c>
      <c r="M48" s="85" t="s">
        <v>62</v>
      </c>
      <c r="N48" s="85" t="s">
        <v>62</v>
      </c>
      <c r="O48" s="85" t="s">
        <v>62</v>
      </c>
      <c r="P48" s="85" t="s">
        <v>62</v>
      </c>
      <c r="Q48" s="85" t="s">
        <v>495</v>
      </c>
      <c r="R48" s="85" t="s">
        <v>87</v>
      </c>
      <c r="S48" s="85" t="s">
        <v>67</v>
      </c>
      <c r="T48" s="85" t="s">
        <v>62</v>
      </c>
      <c r="U48" s="85" t="s">
        <v>62</v>
      </c>
      <c r="V48" s="85" t="s">
        <v>62</v>
      </c>
      <c r="W48" s="85" t="s">
        <v>62</v>
      </c>
      <c r="X48" s="4" t="s">
        <v>528</v>
      </c>
      <c r="Y48" s="85" t="s">
        <v>62</v>
      </c>
      <c r="Z48" s="85" t="s">
        <v>62</v>
      </c>
      <c r="AA48" s="85" t="s">
        <v>62</v>
      </c>
      <c r="AB48" s="85" t="s">
        <v>62</v>
      </c>
      <c r="AC48" s="85" t="s">
        <v>62</v>
      </c>
      <c r="AD48" s="85" t="s">
        <v>62</v>
      </c>
      <c r="AE48" s="85" t="s">
        <v>62</v>
      </c>
      <c r="AF48" s="85" t="s">
        <v>62</v>
      </c>
      <c r="AG48" s="85" t="s">
        <v>62</v>
      </c>
      <c r="AH48" s="85" t="s">
        <v>62</v>
      </c>
      <c r="AI48" s="85" t="s">
        <v>97</v>
      </c>
      <c r="AJ48" s="21" t="s">
        <v>97</v>
      </c>
      <c r="AK48" s="85" t="s">
        <v>70</v>
      </c>
      <c r="AL48" s="85" t="s">
        <v>99</v>
      </c>
      <c r="AM48" s="85" t="s">
        <v>62</v>
      </c>
      <c r="AN48" s="85" t="s">
        <v>62</v>
      </c>
      <c r="AO48" s="85" t="s">
        <v>99</v>
      </c>
      <c r="AP48" s="4" t="s">
        <v>514</v>
      </c>
      <c r="AQ48" s="85" t="s">
        <v>99</v>
      </c>
      <c r="AR48" s="85" t="s">
        <v>75</v>
      </c>
      <c r="AS48" s="85" t="s">
        <v>62</v>
      </c>
      <c r="AT48" s="85" t="s">
        <v>89</v>
      </c>
      <c r="AU48" s="85" t="s">
        <v>62</v>
      </c>
      <c r="AV48" s="85" t="s">
        <v>108</v>
      </c>
      <c r="AW48" s="85" t="s">
        <v>62</v>
      </c>
      <c r="AX48" s="4" t="s">
        <v>538</v>
      </c>
      <c r="AY48" s="85" t="s">
        <v>100</v>
      </c>
      <c r="AZ48" s="85" t="s">
        <v>109</v>
      </c>
      <c r="BA48" s="85" t="s">
        <v>62</v>
      </c>
      <c r="BB48" s="85" t="s">
        <v>62</v>
      </c>
      <c r="BC48" s="85" t="s">
        <v>62</v>
      </c>
      <c r="BD48" s="4" t="s">
        <v>109</v>
      </c>
      <c r="BE48" s="85" t="s">
        <v>62</v>
      </c>
      <c r="BF48" s="85" t="s">
        <v>91</v>
      </c>
      <c r="BG48" s="85" t="s">
        <v>62</v>
      </c>
      <c r="BH48" s="4" t="s">
        <v>91</v>
      </c>
      <c r="BI48" s="85" t="s">
        <v>62</v>
      </c>
      <c r="BJ48" s="85" t="s">
        <v>62</v>
      </c>
      <c r="BK48" s="85" t="s">
        <v>93</v>
      </c>
      <c r="BL48" s="85" t="s">
        <v>62</v>
      </c>
      <c r="BM48" s="85" t="s">
        <v>508</v>
      </c>
      <c r="BN48" s="85" t="s">
        <v>152</v>
      </c>
      <c r="BO48" s="85" t="s">
        <v>98</v>
      </c>
      <c r="BP48" s="85" t="s">
        <v>138</v>
      </c>
      <c r="BQ48" s="85" t="s">
        <v>84</v>
      </c>
    </row>
    <row r="49" spans="1:69" x14ac:dyDescent="0.2">
      <c r="A49" s="85">
        <v>48</v>
      </c>
      <c r="B49" s="85">
        <v>5676384</v>
      </c>
      <c r="C49" s="85" t="s">
        <v>194</v>
      </c>
      <c r="D49" s="85">
        <v>210</v>
      </c>
      <c r="E49" s="85" t="s">
        <v>62</v>
      </c>
      <c r="F49" s="85" t="s">
        <v>63</v>
      </c>
      <c r="G49" s="85" t="s">
        <v>481</v>
      </c>
      <c r="H49" s="85" t="s">
        <v>116</v>
      </c>
      <c r="I49" s="85" t="s">
        <v>62</v>
      </c>
      <c r="J49" s="85" t="s">
        <v>65</v>
      </c>
      <c r="K49" s="85" t="s">
        <v>62</v>
      </c>
      <c r="L49" s="85" t="s">
        <v>62</v>
      </c>
      <c r="M49" s="85" t="s">
        <v>62</v>
      </c>
      <c r="N49" s="85" t="s">
        <v>62</v>
      </c>
      <c r="O49" s="85" t="s">
        <v>62</v>
      </c>
      <c r="P49" s="85" t="s">
        <v>62</v>
      </c>
      <c r="Q49" s="85" t="s">
        <v>65</v>
      </c>
      <c r="R49" s="85" t="s">
        <v>104</v>
      </c>
      <c r="S49" s="85" t="s">
        <v>67</v>
      </c>
      <c r="T49" s="85" t="s">
        <v>62</v>
      </c>
      <c r="U49" s="85" t="s">
        <v>62</v>
      </c>
      <c r="V49" s="85" t="s">
        <v>62</v>
      </c>
      <c r="W49" s="85" t="s">
        <v>62</v>
      </c>
      <c r="X49" s="4" t="s">
        <v>528</v>
      </c>
      <c r="Y49" s="85" t="s">
        <v>62</v>
      </c>
      <c r="Z49" s="85" t="s">
        <v>62</v>
      </c>
      <c r="AA49" s="85" t="s">
        <v>62</v>
      </c>
      <c r="AB49" s="85" t="s">
        <v>62</v>
      </c>
      <c r="AC49" s="85" t="s">
        <v>62</v>
      </c>
      <c r="AD49" s="85" t="s">
        <v>62</v>
      </c>
      <c r="AE49" s="85" t="s">
        <v>62</v>
      </c>
      <c r="AF49" s="85" t="s">
        <v>62</v>
      </c>
      <c r="AG49" s="85" t="s">
        <v>62</v>
      </c>
      <c r="AH49" s="85" t="s">
        <v>62</v>
      </c>
      <c r="AI49" s="85" t="s">
        <v>97</v>
      </c>
      <c r="AJ49" s="21" t="s">
        <v>97</v>
      </c>
      <c r="AK49" s="85" t="s">
        <v>113</v>
      </c>
      <c r="AL49" s="85" t="s">
        <v>71</v>
      </c>
      <c r="AM49" s="85" t="s">
        <v>62</v>
      </c>
      <c r="AN49" s="85" t="s">
        <v>73</v>
      </c>
      <c r="AO49" s="85" t="s">
        <v>62</v>
      </c>
      <c r="AP49" s="4" t="s">
        <v>515</v>
      </c>
      <c r="AQ49" s="85" t="s">
        <v>74</v>
      </c>
      <c r="AR49" s="85" t="s">
        <v>98</v>
      </c>
      <c r="AS49" s="85" t="s">
        <v>62</v>
      </c>
      <c r="AT49" s="85" t="s">
        <v>89</v>
      </c>
      <c r="AU49" s="85" t="s">
        <v>62</v>
      </c>
      <c r="AV49" s="85" t="s">
        <v>62</v>
      </c>
      <c r="AW49" s="85" t="s">
        <v>62</v>
      </c>
      <c r="AX49" s="4" t="s">
        <v>89</v>
      </c>
      <c r="AY49" s="85" t="s">
        <v>77</v>
      </c>
      <c r="AZ49" s="85" t="s">
        <v>109</v>
      </c>
      <c r="BA49" s="85" t="s">
        <v>62</v>
      </c>
      <c r="BB49" s="85" t="s">
        <v>62</v>
      </c>
      <c r="BC49" s="85" t="s">
        <v>62</v>
      </c>
      <c r="BD49" s="4" t="s">
        <v>109</v>
      </c>
      <c r="BE49" s="85" t="s">
        <v>62</v>
      </c>
      <c r="BF49" s="85" t="s">
        <v>91</v>
      </c>
      <c r="BG49" s="85" t="s">
        <v>62</v>
      </c>
      <c r="BH49" s="4" t="s">
        <v>91</v>
      </c>
      <c r="BI49" s="85" t="s">
        <v>62</v>
      </c>
      <c r="BJ49" s="85" t="s">
        <v>92</v>
      </c>
      <c r="BK49" s="85" t="s">
        <v>93</v>
      </c>
      <c r="BL49" s="85" t="s">
        <v>62</v>
      </c>
      <c r="BM49" s="85" t="s">
        <v>509</v>
      </c>
      <c r="BN49" s="85" t="s">
        <v>82</v>
      </c>
      <c r="BO49" s="85" t="s">
        <v>113</v>
      </c>
      <c r="BP49" s="85" t="s">
        <v>83</v>
      </c>
      <c r="BQ49" s="85" t="s">
        <v>139</v>
      </c>
    </row>
    <row r="50" spans="1:69" x14ac:dyDescent="0.2">
      <c r="A50" s="85">
        <v>49</v>
      </c>
      <c r="B50" s="85">
        <v>5676497</v>
      </c>
      <c r="C50" s="85" t="s">
        <v>195</v>
      </c>
      <c r="D50" s="85">
        <v>195</v>
      </c>
      <c r="E50" s="85" t="s">
        <v>62</v>
      </c>
      <c r="F50" s="85" t="s">
        <v>63</v>
      </c>
      <c r="G50" s="85" t="s">
        <v>482</v>
      </c>
      <c r="H50" s="85" t="s">
        <v>64</v>
      </c>
      <c r="I50" s="85" t="s">
        <v>62</v>
      </c>
      <c r="J50" s="85" t="s">
        <v>62</v>
      </c>
      <c r="K50" s="85" t="s">
        <v>62</v>
      </c>
      <c r="L50" s="85" t="s">
        <v>525</v>
      </c>
      <c r="M50" s="85" t="s">
        <v>62</v>
      </c>
      <c r="N50" s="85" t="s">
        <v>62</v>
      </c>
      <c r="O50" s="85" t="s">
        <v>62</v>
      </c>
      <c r="P50" s="85" t="s">
        <v>62</v>
      </c>
      <c r="Q50" s="85" t="s">
        <v>525</v>
      </c>
      <c r="R50" s="85" t="s">
        <v>87</v>
      </c>
      <c r="S50" s="85" t="s">
        <v>62</v>
      </c>
      <c r="T50" s="85" t="s">
        <v>68</v>
      </c>
      <c r="U50" s="85" t="s">
        <v>62</v>
      </c>
      <c r="V50" s="85" t="s">
        <v>62</v>
      </c>
      <c r="W50" s="85" t="s">
        <v>62</v>
      </c>
      <c r="X50" s="4" t="s">
        <v>529</v>
      </c>
      <c r="Y50" s="85" t="s">
        <v>62</v>
      </c>
      <c r="Z50" s="85" t="s">
        <v>160</v>
      </c>
      <c r="AA50" s="85" t="s">
        <v>132</v>
      </c>
      <c r="AB50" s="85" t="s">
        <v>62</v>
      </c>
      <c r="AC50" s="85" t="s">
        <v>62</v>
      </c>
      <c r="AD50" s="85" t="s">
        <v>62</v>
      </c>
      <c r="AE50" s="85" t="s">
        <v>62</v>
      </c>
      <c r="AF50" s="85" t="s">
        <v>62</v>
      </c>
      <c r="AG50" s="85" t="s">
        <v>62</v>
      </c>
      <c r="AH50" s="85" t="s">
        <v>62</v>
      </c>
      <c r="AI50" s="85" t="s">
        <v>62</v>
      </c>
      <c r="AJ50" s="21" t="s">
        <v>531</v>
      </c>
      <c r="AK50" s="85" t="s">
        <v>113</v>
      </c>
      <c r="AL50" s="85" t="s">
        <v>196</v>
      </c>
      <c r="AM50" s="85" t="s">
        <v>72</v>
      </c>
      <c r="AN50" s="85" t="s">
        <v>73</v>
      </c>
      <c r="AO50" s="85" t="s">
        <v>62</v>
      </c>
      <c r="AP50" s="4" t="s">
        <v>513</v>
      </c>
      <c r="AQ50" s="85" t="s">
        <v>112</v>
      </c>
      <c r="AR50" s="85" t="s">
        <v>113</v>
      </c>
      <c r="AS50" s="85" t="s">
        <v>76</v>
      </c>
      <c r="AT50" s="85" t="s">
        <v>89</v>
      </c>
      <c r="AU50" s="85" t="s">
        <v>145</v>
      </c>
      <c r="AV50" s="85" t="s">
        <v>108</v>
      </c>
      <c r="AW50" s="85" t="s">
        <v>62</v>
      </c>
      <c r="AX50" s="4" t="s">
        <v>539</v>
      </c>
      <c r="AY50" s="85" t="s">
        <v>100</v>
      </c>
      <c r="AZ50" s="85" t="s">
        <v>62</v>
      </c>
      <c r="BA50" s="85" t="s">
        <v>62</v>
      </c>
      <c r="BB50" s="85" t="s">
        <v>62</v>
      </c>
      <c r="BC50" s="85" t="s">
        <v>126</v>
      </c>
      <c r="BD50" s="4" t="s">
        <v>126</v>
      </c>
      <c r="BE50" s="85" t="s">
        <v>62</v>
      </c>
      <c r="BF50" s="85" t="s">
        <v>91</v>
      </c>
      <c r="BG50" s="85" t="s">
        <v>62</v>
      </c>
      <c r="BH50" s="4" t="s">
        <v>91</v>
      </c>
      <c r="BI50" s="85" t="s">
        <v>80</v>
      </c>
      <c r="BJ50" s="85" t="s">
        <v>92</v>
      </c>
      <c r="BK50" s="85" t="s">
        <v>93</v>
      </c>
      <c r="BL50" s="85" t="s">
        <v>81</v>
      </c>
      <c r="BM50" s="85" t="s">
        <v>501</v>
      </c>
      <c r="BN50" s="85" t="s">
        <v>152</v>
      </c>
      <c r="BO50" s="85" t="s">
        <v>113</v>
      </c>
      <c r="BP50" s="85" t="s">
        <v>83</v>
      </c>
      <c r="BQ50" s="85" t="s">
        <v>84</v>
      </c>
    </row>
    <row r="51" spans="1:69" x14ac:dyDescent="0.2">
      <c r="A51" s="85">
        <v>50</v>
      </c>
      <c r="B51" s="85">
        <v>5676602</v>
      </c>
      <c r="C51" s="85" t="s">
        <v>197</v>
      </c>
      <c r="D51" s="85">
        <v>284</v>
      </c>
      <c r="E51" s="85" t="s">
        <v>198</v>
      </c>
      <c r="F51" s="85" t="s">
        <v>63</v>
      </c>
      <c r="G51" s="85" t="s">
        <v>482</v>
      </c>
      <c r="H51" s="85" t="s">
        <v>64</v>
      </c>
      <c r="I51" s="85" t="s">
        <v>62</v>
      </c>
      <c r="J51" s="85" t="s">
        <v>65</v>
      </c>
      <c r="K51" s="85" t="s">
        <v>495</v>
      </c>
      <c r="L51" s="85" t="s">
        <v>62</v>
      </c>
      <c r="M51" s="85" t="s">
        <v>62</v>
      </c>
      <c r="N51" s="85" t="s">
        <v>62</v>
      </c>
      <c r="O51" s="85" t="s">
        <v>142</v>
      </c>
      <c r="P51" s="85" t="s">
        <v>62</v>
      </c>
      <c r="Q51" s="85" t="s">
        <v>494</v>
      </c>
      <c r="R51" s="85" t="s">
        <v>66</v>
      </c>
      <c r="S51" s="85" t="s">
        <v>67</v>
      </c>
      <c r="T51" s="85" t="s">
        <v>68</v>
      </c>
      <c r="U51" s="85" t="s">
        <v>62</v>
      </c>
      <c r="V51" s="85" t="s">
        <v>62</v>
      </c>
      <c r="W51" s="85" t="s">
        <v>62</v>
      </c>
      <c r="X51" s="4" t="s">
        <v>527</v>
      </c>
      <c r="Y51" s="85" t="s">
        <v>62</v>
      </c>
      <c r="Z51" s="85" t="s">
        <v>160</v>
      </c>
      <c r="AA51" s="85" t="s">
        <v>62</v>
      </c>
      <c r="AB51" s="85" t="s">
        <v>62</v>
      </c>
      <c r="AC51" s="85" t="s">
        <v>62</v>
      </c>
      <c r="AD51" s="85" t="s">
        <v>62</v>
      </c>
      <c r="AE51" s="85" t="s">
        <v>62</v>
      </c>
      <c r="AF51" s="85" t="s">
        <v>62</v>
      </c>
      <c r="AG51" s="85" t="s">
        <v>62</v>
      </c>
      <c r="AH51" s="85" t="s">
        <v>151</v>
      </c>
      <c r="AI51" s="85" t="s">
        <v>62</v>
      </c>
      <c r="AJ51" s="21" t="s">
        <v>531</v>
      </c>
      <c r="AK51" s="85" t="s">
        <v>98</v>
      </c>
      <c r="AL51" s="85" t="s">
        <v>71</v>
      </c>
      <c r="AM51" s="85" t="s">
        <v>72</v>
      </c>
      <c r="AN51" s="85" t="s">
        <v>73</v>
      </c>
      <c r="AO51" s="85" t="s">
        <v>62</v>
      </c>
      <c r="AP51" s="4" t="s">
        <v>513</v>
      </c>
      <c r="AQ51" s="85" t="s">
        <v>112</v>
      </c>
      <c r="AR51" s="85" t="s">
        <v>107</v>
      </c>
      <c r="AS51" s="85" t="s">
        <v>76</v>
      </c>
      <c r="AT51" s="85" t="s">
        <v>62</v>
      </c>
      <c r="AU51" s="85" t="s">
        <v>145</v>
      </c>
      <c r="AV51" s="85" t="s">
        <v>62</v>
      </c>
      <c r="AW51" s="85" t="s">
        <v>62</v>
      </c>
      <c r="AX51" s="4" t="s">
        <v>536</v>
      </c>
      <c r="AY51" s="85" t="s">
        <v>100</v>
      </c>
      <c r="AZ51" s="85" t="s">
        <v>109</v>
      </c>
      <c r="BA51" s="85" t="s">
        <v>62</v>
      </c>
      <c r="BB51" s="85" t="s">
        <v>101</v>
      </c>
      <c r="BC51" s="85" t="s">
        <v>62</v>
      </c>
      <c r="BD51" s="4" t="s">
        <v>551</v>
      </c>
      <c r="BE51" s="85" t="s">
        <v>90</v>
      </c>
      <c r="BF51" s="85" t="s">
        <v>62</v>
      </c>
      <c r="BG51" s="85" t="s">
        <v>62</v>
      </c>
      <c r="BH51" s="4" t="s">
        <v>90</v>
      </c>
      <c r="BI51" s="85" t="s">
        <v>80</v>
      </c>
      <c r="BJ51" s="85" t="s">
        <v>62</v>
      </c>
      <c r="BK51" s="85" t="s">
        <v>62</v>
      </c>
      <c r="BL51" s="85" t="s">
        <v>81</v>
      </c>
      <c r="BM51" s="85" t="s">
        <v>500</v>
      </c>
      <c r="BN51" s="85" t="s">
        <v>169</v>
      </c>
      <c r="BO51" s="85" t="s">
        <v>113</v>
      </c>
      <c r="BP51" s="85" t="s">
        <v>83</v>
      </c>
      <c r="BQ51" s="85" t="s">
        <v>146</v>
      </c>
    </row>
    <row r="52" spans="1:69" x14ac:dyDescent="0.2">
      <c r="A52" s="85">
        <v>51</v>
      </c>
      <c r="B52" s="85">
        <v>5676618</v>
      </c>
      <c r="C52" s="85" t="s">
        <v>199</v>
      </c>
      <c r="D52" s="85">
        <v>768</v>
      </c>
      <c r="E52" s="85" t="s">
        <v>62</v>
      </c>
      <c r="F52" s="85" t="s">
        <v>63</v>
      </c>
      <c r="G52" s="85" t="s">
        <v>482</v>
      </c>
      <c r="H52" s="85" t="s">
        <v>64</v>
      </c>
      <c r="I52" s="85" t="s">
        <v>62</v>
      </c>
      <c r="J52" s="85" t="s">
        <v>65</v>
      </c>
      <c r="K52" s="85" t="s">
        <v>62</v>
      </c>
      <c r="L52" s="85" t="s">
        <v>62</v>
      </c>
      <c r="M52" s="85" t="s">
        <v>62</v>
      </c>
      <c r="N52" s="85" t="s">
        <v>62</v>
      </c>
      <c r="O52" s="85" t="s">
        <v>62</v>
      </c>
      <c r="P52" s="85" t="s">
        <v>62</v>
      </c>
      <c r="Q52" s="85" t="s">
        <v>65</v>
      </c>
      <c r="R52" s="85" t="s">
        <v>87</v>
      </c>
      <c r="S52" s="85" t="s">
        <v>67</v>
      </c>
      <c r="T52" s="85" t="s">
        <v>68</v>
      </c>
      <c r="U52" s="85" t="s">
        <v>62</v>
      </c>
      <c r="V52" s="85" t="s">
        <v>62</v>
      </c>
      <c r="W52" s="85" t="s">
        <v>62</v>
      </c>
      <c r="X52" s="4" t="s">
        <v>527</v>
      </c>
      <c r="Y52" s="85" t="s">
        <v>62</v>
      </c>
      <c r="Z52" s="85" t="s">
        <v>62</v>
      </c>
      <c r="AA52" s="85" t="s">
        <v>62</v>
      </c>
      <c r="AB52" s="85" t="s">
        <v>62</v>
      </c>
      <c r="AC52" s="85" t="s">
        <v>88</v>
      </c>
      <c r="AD52" s="85" t="s">
        <v>62</v>
      </c>
      <c r="AE52" s="85" t="s">
        <v>62</v>
      </c>
      <c r="AF52" s="85" t="s">
        <v>62</v>
      </c>
      <c r="AG52" s="85" t="s">
        <v>62</v>
      </c>
      <c r="AH52" s="85" t="s">
        <v>62</v>
      </c>
      <c r="AI52" s="85" t="s">
        <v>62</v>
      </c>
      <c r="AJ52" s="21" t="s">
        <v>532</v>
      </c>
      <c r="AK52" s="85" t="s">
        <v>70</v>
      </c>
      <c r="AL52" s="85" t="s">
        <v>71</v>
      </c>
      <c r="AM52" s="85" t="s">
        <v>62</v>
      </c>
      <c r="AN52" s="85" t="s">
        <v>73</v>
      </c>
      <c r="AO52" s="85" t="s">
        <v>62</v>
      </c>
      <c r="AP52" s="4" t="s">
        <v>515</v>
      </c>
      <c r="AQ52" s="85" t="s">
        <v>112</v>
      </c>
      <c r="AR52" s="85" t="s">
        <v>75</v>
      </c>
      <c r="AS52" s="85" t="s">
        <v>76</v>
      </c>
      <c r="AT52" s="85" t="s">
        <v>62</v>
      </c>
      <c r="AU52" s="85" t="s">
        <v>62</v>
      </c>
      <c r="AV52" s="85" t="s">
        <v>62</v>
      </c>
      <c r="AW52" s="85" t="s">
        <v>62</v>
      </c>
      <c r="AX52" s="4" t="s">
        <v>76</v>
      </c>
      <c r="AY52" s="85" t="s">
        <v>77</v>
      </c>
      <c r="AZ52" s="85" t="s">
        <v>62</v>
      </c>
      <c r="BA52" s="85" t="s">
        <v>62</v>
      </c>
      <c r="BB52" s="85" t="s">
        <v>101</v>
      </c>
      <c r="BC52" s="85" t="s">
        <v>62</v>
      </c>
      <c r="BD52" s="4" t="s">
        <v>101</v>
      </c>
      <c r="BE52" s="85" t="s">
        <v>62</v>
      </c>
      <c r="BF52" s="85" t="s">
        <v>62</v>
      </c>
      <c r="BG52" s="85" t="s">
        <v>79</v>
      </c>
      <c r="BH52" s="4" t="s">
        <v>79</v>
      </c>
      <c r="BI52" s="85" t="s">
        <v>80</v>
      </c>
      <c r="BJ52" s="85" t="s">
        <v>92</v>
      </c>
      <c r="BK52" s="85" t="s">
        <v>93</v>
      </c>
      <c r="BL52" s="85" t="s">
        <v>81</v>
      </c>
      <c r="BM52" s="85" t="s">
        <v>501</v>
      </c>
      <c r="BN52" s="85" t="s">
        <v>169</v>
      </c>
      <c r="BO52" s="85" t="s">
        <v>70</v>
      </c>
      <c r="BP52" s="85" t="s">
        <v>138</v>
      </c>
      <c r="BQ52" s="85" t="s">
        <v>146</v>
      </c>
    </row>
    <row r="53" spans="1:69" x14ac:dyDescent="0.2">
      <c r="A53" s="85">
        <v>52</v>
      </c>
      <c r="B53" s="85">
        <v>5676998</v>
      </c>
      <c r="C53" s="85" t="s">
        <v>200</v>
      </c>
      <c r="D53" s="85">
        <v>431</v>
      </c>
      <c r="E53" s="85" t="s">
        <v>62</v>
      </c>
      <c r="F53" s="85" t="s">
        <v>86</v>
      </c>
      <c r="G53" s="85" t="s">
        <v>482</v>
      </c>
      <c r="H53" s="85" t="s">
        <v>64</v>
      </c>
      <c r="I53" s="85" t="s">
        <v>62</v>
      </c>
      <c r="J53" s="85" t="s">
        <v>65</v>
      </c>
      <c r="K53" s="85" t="s">
        <v>62</v>
      </c>
      <c r="L53" s="85" t="s">
        <v>62</v>
      </c>
      <c r="M53" s="85" t="s">
        <v>62</v>
      </c>
      <c r="N53" s="85" t="s">
        <v>62</v>
      </c>
      <c r="O53" s="85" t="s">
        <v>62</v>
      </c>
      <c r="P53" s="85" t="s">
        <v>62</v>
      </c>
      <c r="Q53" s="85" t="s">
        <v>65</v>
      </c>
      <c r="R53" s="85" t="s">
        <v>118</v>
      </c>
      <c r="S53" s="85" t="s">
        <v>67</v>
      </c>
      <c r="T53" s="85" t="s">
        <v>62</v>
      </c>
      <c r="U53" s="85" t="s">
        <v>62</v>
      </c>
      <c r="V53" s="85" t="s">
        <v>62</v>
      </c>
      <c r="W53" s="85" t="s">
        <v>62</v>
      </c>
      <c r="X53" s="4" t="s">
        <v>528</v>
      </c>
      <c r="Y53" s="85" t="s">
        <v>62</v>
      </c>
      <c r="Z53" s="85" t="s">
        <v>62</v>
      </c>
      <c r="AA53" s="85" t="s">
        <v>62</v>
      </c>
      <c r="AB53" s="85" t="s">
        <v>62</v>
      </c>
      <c r="AC53" s="85" t="s">
        <v>62</v>
      </c>
      <c r="AD53" s="85" t="s">
        <v>62</v>
      </c>
      <c r="AE53" s="85" t="s">
        <v>62</v>
      </c>
      <c r="AF53" s="85" t="s">
        <v>62</v>
      </c>
      <c r="AG53" s="85" t="s">
        <v>62</v>
      </c>
      <c r="AH53" s="85" t="s">
        <v>62</v>
      </c>
      <c r="AI53" s="85" t="s">
        <v>97</v>
      </c>
      <c r="AJ53" s="21" t="s">
        <v>97</v>
      </c>
      <c r="AK53" s="85" t="s">
        <v>70</v>
      </c>
      <c r="AL53" s="85" t="s">
        <v>71</v>
      </c>
      <c r="AM53" s="85" t="s">
        <v>62</v>
      </c>
      <c r="AN53" s="85" t="s">
        <v>73</v>
      </c>
      <c r="AO53" s="85" t="s">
        <v>62</v>
      </c>
      <c r="AP53" s="4" t="s">
        <v>515</v>
      </c>
      <c r="AQ53" s="85" t="s">
        <v>74</v>
      </c>
      <c r="AR53" s="85" t="s">
        <v>123</v>
      </c>
      <c r="AS53" s="85" t="s">
        <v>76</v>
      </c>
      <c r="AT53" s="85" t="s">
        <v>62</v>
      </c>
      <c r="AU53" s="85" t="s">
        <v>62</v>
      </c>
      <c r="AV53" s="85" t="s">
        <v>62</v>
      </c>
      <c r="AW53" s="85" t="s">
        <v>62</v>
      </c>
      <c r="AX53" s="4" t="s">
        <v>76</v>
      </c>
      <c r="AY53" s="85" t="s">
        <v>100</v>
      </c>
      <c r="AZ53" s="85" t="s">
        <v>62</v>
      </c>
      <c r="BA53" s="85" t="s">
        <v>62</v>
      </c>
      <c r="BB53" s="85" t="s">
        <v>62</v>
      </c>
      <c r="BC53" s="85" t="s">
        <v>126</v>
      </c>
      <c r="BD53" s="4" t="s">
        <v>126</v>
      </c>
      <c r="BE53" s="85" t="s">
        <v>90</v>
      </c>
      <c r="BF53" s="85" t="s">
        <v>62</v>
      </c>
      <c r="BG53" s="85" t="s">
        <v>62</v>
      </c>
      <c r="BH53" s="4" t="s">
        <v>90</v>
      </c>
      <c r="BI53" s="85" t="s">
        <v>80</v>
      </c>
      <c r="BJ53" s="85" t="s">
        <v>62</v>
      </c>
      <c r="BK53" s="85" t="s">
        <v>62</v>
      </c>
      <c r="BL53" s="85" t="s">
        <v>62</v>
      </c>
      <c r="BM53" s="85" t="s">
        <v>502</v>
      </c>
      <c r="BN53" s="85" t="s">
        <v>152</v>
      </c>
      <c r="BO53" s="85" t="s">
        <v>113</v>
      </c>
      <c r="BP53" s="85" t="s">
        <v>83</v>
      </c>
      <c r="BQ53" s="85" t="s">
        <v>114</v>
      </c>
    </row>
    <row r="54" spans="1:69" x14ac:dyDescent="0.2">
      <c r="A54" s="85">
        <v>53</v>
      </c>
      <c r="B54" s="85">
        <v>5677241</v>
      </c>
      <c r="C54" s="85" t="s">
        <v>201</v>
      </c>
      <c r="D54" s="85">
        <v>197</v>
      </c>
      <c r="E54" s="85" t="s">
        <v>202</v>
      </c>
      <c r="F54" s="85" t="s">
        <v>86</v>
      </c>
      <c r="G54" s="85" t="s">
        <v>482</v>
      </c>
      <c r="H54" s="85" t="s">
        <v>64</v>
      </c>
      <c r="I54" s="85" t="s">
        <v>62</v>
      </c>
      <c r="J54" s="85" t="s">
        <v>62</v>
      </c>
      <c r="K54" s="85" t="s">
        <v>495</v>
      </c>
      <c r="L54" s="85" t="s">
        <v>62</v>
      </c>
      <c r="M54" s="85" t="s">
        <v>203</v>
      </c>
      <c r="N54" s="85" t="s">
        <v>62</v>
      </c>
      <c r="O54" s="85" t="s">
        <v>62</v>
      </c>
      <c r="P54" s="85" t="s">
        <v>62</v>
      </c>
      <c r="Q54" s="85" t="s">
        <v>495</v>
      </c>
      <c r="R54" s="85" t="s">
        <v>104</v>
      </c>
      <c r="S54" s="85" t="s">
        <v>62</v>
      </c>
      <c r="T54" s="85" t="s">
        <v>68</v>
      </c>
      <c r="U54" s="85" t="s">
        <v>62</v>
      </c>
      <c r="V54" s="85" t="s">
        <v>62</v>
      </c>
      <c r="W54" s="85" t="s">
        <v>62</v>
      </c>
      <c r="X54" s="4" t="s">
        <v>529</v>
      </c>
      <c r="Y54" s="85" t="s">
        <v>62</v>
      </c>
      <c r="Z54" s="85" t="s">
        <v>62</v>
      </c>
      <c r="AA54" s="85" t="s">
        <v>62</v>
      </c>
      <c r="AB54" s="85" t="s">
        <v>137</v>
      </c>
      <c r="AC54" s="85" t="s">
        <v>62</v>
      </c>
      <c r="AD54" s="85" t="s">
        <v>62</v>
      </c>
      <c r="AE54" s="85" t="s">
        <v>62</v>
      </c>
      <c r="AF54" s="85" t="s">
        <v>62</v>
      </c>
      <c r="AG54" s="85" t="s">
        <v>62</v>
      </c>
      <c r="AH54" s="85" t="s">
        <v>62</v>
      </c>
      <c r="AI54" s="85" t="s">
        <v>62</v>
      </c>
      <c r="AJ54" s="21" t="s">
        <v>531</v>
      </c>
      <c r="AK54" s="85" t="s">
        <v>70</v>
      </c>
      <c r="AL54" s="85" t="s">
        <v>105</v>
      </c>
      <c r="AM54" s="85" t="s">
        <v>62</v>
      </c>
      <c r="AN54" s="85" t="s">
        <v>73</v>
      </c>
      <c r="AO54" s="85" t="s">
        <v>62</v>
      </c>
      <c r="AP54" s="4" t="s">
        <v>515</v>
      </c>
      <c r="AQ54" s="85" t="s">
        <v>112</v>
      </c>
      <c r="AR54" s="85" t="s">
        <v>123</v>
      </c>
      <c r="AS54" s="85" t="s">
        <v>76</v>
      </c>
      <c r="AT54" s="85" t="s">
        <v>89</v>
      </c>
      <c r="AU54" s="85" t="s">
        <v>145</v>
      </c>
      <c r="AV54" s="85" t="s">
        <v>62</v>
      </c>
      <c r="AW54" s="85" t="s">
        <v>62</v>
      </c>
      <c r="AX54" s="4" t="s">
        <v>540</v>
      </c>
      <c r="AY54" s="85" t="s">
        <v>100</v>
      </c>
      <c r="AZ54" s="85" t="s">
        <v>62</v>
      </c>
      <c r="BA54" s="85" t="s">
        <v>62</v>
      </c>
      <c r="BB54" s="85" t="s">
        <v>62</v>
      </c>
      <c r="BC54" s="85" t="s">
        <v>126</v>
      </c>
      <c r="BD54" s="4" t="s">
        <v>126</v>
      </c>
      <c r="BE54" s="85" t="s">
        <v>90</v>
      </c>
      <c r="BF54" s="85" t="s">
        <v>91</v>
      </c>
      <c r="BG54" s="85" t="s">
        <v>62</v>
      </c>
      <c r="BH54" s="4" t="s">
        <v>545</v>
      </c>
      <c r="BI54" s="85" t="s">
        <v>80</v>
      </c>
      <c r="BJ54" s="85" t="s">
        <v>62</v>
      </c>
      <c r="BK54" s="85" t="s">
        <v>62</v>
      </c>
      <c r="BL54" s="85" t="s">
        <v>81</v>
      </c>
      <c r="BM54" s="85" t="s">
        <v>500</v>
      </c>
      <c r="BN54" s="85" t="s">
        <v>94</v>
      </c>
      <c r="BO54" s="85" t="s">
        <v>70</v>
      </c>
      <c r="BP54" s="85" t="s">
        <v>83</v>
      </c>
      <c r="BQ54" s="85" t="s">
        <v>139</v>
      </c>
    </row>
    <row r="55" spans="1:69" x14ac:dyDescent="0.2">
      <c r="A55" s="85">
        <v>54</v>
      </c>
      <c r="B55" s="85">
        <v>5677345</v>
      </c>
      <c r="C55" s="85" t="s">
        <v>204</v>
      </c>
      <c r="D55" s="85">
        <v>268</v>
      </c>
      <c r="E55" s="85" t="s">
        <v>62</v>
      </c>
      <c r="F55" s="85" t="s">
        <v>63</v>
      </c>
      <c r="G55" s="85" t="s">
        <v>482</v>
      </c>
      <c r="H55" s="85" t="s">
        <v>64</v>
      </c>
      <c r="I55" s="85" t="s">
        <v>62</v>
      </c>
      <c r="J55" s="85" t="s">
        <v>65</v>
      </c>
      <c r="K55" s="85" t="s">
        <v>62</v>
      </c>
      <c r="L55" s="85" t="s">
        <v>62</v>
      </c>
      <c r="M55" s="85" t="s">
        <v>62</v>
      </c>
      <c r="N55" s="85" t="s">
        <v>62</v>
      </c>
      <c r="O55" s="85" t="s">
        <v>62</v>
      </c>
      <c r="P55" s="85" t="s">
        <v>62</v>
      </c>
      <c r="Q55" s="85" t="s">
        <v>65</v>
      </c>
      <c r="R55" s="85" t="s">
        <v>118</v>
      </c>
      <c r="S55" s="85" t="s">
        <v>62</v>
      </c>
      <c r="T55" s="85" t="s">
        <v>68</v>
      </c>
      <c r="U55" s="85" t="s">
        <v>62</v>
      </c>
      <c r="V55" s="85" t="s">
        <v>62</v>
      </c>
      <c r="W55" s="85" t="s">
        <v>62</v>
      </c>
      <c r="X55" s="4" t="s">
        <v>529</v>
      </c>
      <c r="Y55" s="85" t="s">
        <v>62</v>
      </c>
      <c r="Z55" s="85" t="s">
        <v>62</v>
      </c>
      <c r="AA55" s="85" t="s">
        <v>62</v>
      </c>
      <c r="AB55" s="85" t="s">
        <v>137</v>
      </c>
      <c r="AC55" s="85" t="s">
        <v>62</v>
      </c>
      <c r="AD55" s="85" t="s">
        <v>62</v>
      </c>
      <c r="AE55" s="85" t="s">
        <v>62</v>
      </c>
      <c r="AF55" s="85" t="s">
        <v>62</v>
      </c>
      <c r="AG55" s="85" t="s">
        <v>62</v>
      </c>
      <c r="AH55" s="85" t="s">
        <v>62</v>
      </c>
      <c r="AI55" s="85" t="s">
        <v>62</v>
      </c>
      <c r="AJ55" s="21" t="s">
        <v>531</v>
      </c>
      <c r="AK55" s="85" t="s">
        <v>70</v>
      </c>
      <c r="AL55" s="85" t="s">
        <v>71</v>
      </c>
      <c r="AM55" s="85" t="s">
        <v>62</v>
      </c>
      <c r="AN55" s="85" t="s">
        <v>73</v>
      </c>
      <c r="AO55" s="85" t="s">
        <v>62</v>
      </c>
      <c r="AP55" s="4" t="s">
        <v>515</v>
      </c>
      <c r="AQ55" s="85" t="s">
        <v>112</v>
      </c>
      <c r="AR55" s="85" t="s">
        <v>75</v>
      </c>
      <c r="AS55" s="85" t="s">
        <v>62</v>
      </c>
      <c r="AT55" s="85" t="s">
        <v>62</v>
      </c>
      <c r="AU55" s="85" t="s">
        <v>62</v>
      </c>
      <c r="AV55" s="85" t="s">
        <v>62</v>
      </c>
      <c r="AW55" s="85" t="s">
        <v>205</v>
      </c>
      <c r="AX55" s="4" t="s">
        <v>205</v>
      </c>
      <c r="AY55" s="85" t="s">
        <v>100</v>
      </c>
      <c r="AZ55" s="85" t="s">
        <v>109</v>
      </c>
      <c r="BA55" s="85" t="s">
        <v>62</v>
      </c>
      <c r="BB55" s="85" t="s">
        <v>62</v>
      </c>
      <c r="BC55" s="85" t="s">
        <v>62</v>
      </c>
      <c r="BD55" s="4" t="s">
        <v>109</v>
      </c>
      <c r="BE55" s="85" t="s">
        <v>62</v>
      </c>
      <c r="BF55" s="85" t="s">
        <v>62</v>
      </c>
      <c r="BG55" s="85" t="s">
        <v>79</v>
      </c>
      <c r="BH55" s="4" t="s">
        <v>79</v>
      </c>
      <c r="BI55" s="85" t="s">
        <v>62</v>
      </c>
      <c r="BJ55" s="85" t="s">
        <v>62</v>
      </c>
      <c r="BK55" s="85" t="s">
        <v>62</v>
      </c>
      <c r="BL55" s="85" t="s">
        <v>81</v>
      </c>
      <c r="BM55" s="85" t="s">
        <v>503</v>
      </c>
      <c r="BN55" s="85" t="s">
        <v>169</v>
      </c>
      <c r="BO55" s="85" t="s">
        <v>113</v>
      </c>
      <c r="BP55" s="85" t="s">
        <v>83</v>
      </c>
      <c r="BQ55" s="85" t="s">
        <v>146</v>
      </c>
    </row>
    <row r="56" spans="1:69" x14ac:dyDescent="0.2">
      <c r="A56" s="85">
        <v>55</v>
      </c>
      <c r="B56" s="85">
        <v>5677426</v>
      </c>
      <c r="C56" s="85" t="s">
        <v>206</v>
      </c>
      <c r="D56" s="85">
        <v>1396</v>
      </c>
      <c r="E56" s="85" t="s">
        <v>62</v>
      </c>
      <c r="F56" s="85" t="s">
        <v>86</v>
      </c>
      <c r="G56" s="85" t="s">
        <v>482</v>
      </c>
      <c r="H56" s="85" t="s">
        <v>64</v>
      </c>
      <c r="I56" s="85" t="s">
        <v>62</v>
      </c>
      <c r="J56" s="85" t="s">
        <v>62</v>
      </c>
      <c r="K56" s="85" t="s">
        <v>62</v>
      </c>
      <c r="L56" s="85" t="s">
        <v>525</v>
      </c>
      <c r="M56" s="85" t="s">
        <v>62</v>
      </c>
      <c r="N56" s="85" t="s">
        <v>62</v>
      </c>
      <c r="O56" s="85" t="s">
        <v>62</v>
      </c>
      <c r="P56" s="85" t="s">
        <v>62</v>
      </c>
      <c r="Q56" s="85" t="s">
        <v>525</v>
      </c>
      <c r="R56" s="85" t="s">
        <v>104</v>
      </c>
      <c r="S56" s="85" t="s">
        <v>62</v>
      </c>
      <c r="T56" s="85" t="s">
        <v>62</v>
      </c>
      <c r="U56" s="85" t="s">
        <v>119</v>
      </c>
      <c r="V56" s="85" t="s">
        <v>62</v>
      </c>
      <c r="W56" s="85" t="s">
        <v>62</v>
      </c>
      <c r="X56" s="4" t="s">
        <v>530</v>
      </c>
      <c r="Y56" s="85" t="s">
        <v>62</v>
      </c>
      <c r="Z56" s="85" t="s">
        <v>62</v>
      </c>
      <c r="AA56" s="85" t="s">
        <v>132</v>
      </c>
      <c r="AB56" s="85" t="s">
        <v>62</v>
      </c>
      <c r="AC56" s="85" t="s">
        <v>62</v>
      </c>
      <c r="AD56" s="85" t="s">
        <v>62</v>
      </c>
      <c r="AE56" s="85" t="s">
        <v>62</v>
      </c>
      <c r="AF56" s="85" t="s">
        <v>62</v>
      </c>
      <c r="AG56" s="85" t="s">
        <v>62</v>
      </c>
      <c r="AH56" s="85" t="s">
        <v>62</v>
      </c>
      <c r="AI56" s="85" t="s">
        <v>62</v>
      </c>
      <c r="AJ56" s="21" t="s">
        <v>531</v>
      </c>
      <c r="AK56" s="85" t="s">
        <v>70</v>
      </c>
      <c r="AL56" s="85" t="s">
        <v>105</v>
      </c>
      <c r="AM56" s="85" t="s">
        <v>72</v>
      </c>
      <c r="AN56" s="85" t="s">
        <v>73</v>
      </c>
      <c r="AO56" s="85" t="s">
        <v>62</v>
      </c>
      <c r="AP56" s="4" t="s">
        <v>513</v>
      </c>
      <c r="AQ56" s="85" t="s">
        <v>106</v>
      </c>
      <c r="AR56" s="85" t="s">
        <v>113</v>
      </c>
      <c r="AS56" s="85" t="s">
        <v>76</v>
      </c>
      <c r="AT56" s="85" t="s">
        <v>62</v>
      </c>
      <c r="AU56" s="85" t="s">
        <v>62</v>
      </c>
      <c r="AV56" s="85" t="s">
        <v>62</v>
      </c>
      <c r="AW56" s="85" t="s">
        <v>62</v>
      </c>
      <c r="AX56" s="4" t="s">
        <v>76</v>
      </c>
      <c r="AY56" s="85" t="s">
        <v>100</v>
      </c>
      <c r="AZ56" s="85" t="s">
        <v>62</v>
      </c>
      <c r="BA56" s="85" t="s">
        <v>62</v>
      </c>
      <c r="BB56" s="85" t="s">
        <v>101</v>
      </c>
      <c r="BC56" s="85" t="s">
        <v>62</v>
      </c>
      <c r="BD56" s="4" t="s">
        <v>101</v>
      </c>
      <c r="BE56" s="85" t="s">
        <v>62</v>
      </c>
      <c r="BF56" s="85" t="s">
        <v>91</v>
      </c>
      <c r="BG56" s="85" t="s">
        <v>62</v>
      </c>
      <c r="BH56" s="4" t="s">
        <v>91</v>
      </c>
      <c r="BI56" s="85" t="s">
        <v>80</v>
      </c>
      <c r="BJ56" s="85" t="s">
        <v>62</v>
      </c>
      <c r="BK56" s="85" t="s">
        <v>62</v>
      </c>
      <c r="BL56" s="85" t="s">
        <v>81</v>
      </c>
      <c r="BM56" s="85" t="s">
        <v>500</v>
      </c>
      <c r="BN56" s="85" t="s">
        <v>94</v>
      </c>
      <c r="BO56" s="85" t="s">
        <v>113</v>
      </c>
      <c r="BP56" s="85" t="s">
        <v>83</v>
      </c>
      <c r="BQ56" s="85" t="s">
        <v>146</v>
      </c>
    </row>
    <row r="57" spans="1:69" x14ac:dyDescent="0.2">
      <c r="A57" s="85">
        <v>56</v>
      </c>
      <c r="B57" s="85">
        <v>5677497</v>
      </c>
      <c r="C57" s="85" t="s">
        <v>207</v>
      </c>
      <c r="D57" s="85">
        <v>179</v>
      </c>
      <c r="E57" s="85" t="s">
        <v>62</v>
      </c>
      <c r="F57" s="85" t="s">
        <v>86</v>
      </c>
      <c r="G57" s="85" t="s">
        <v>491</v>
      </c>
      <c r="H57" s="85" t="s">
        <v>116</v>
      </c>
      <c r="I57" s="85" t="s">
        <v>62</v>
      </c>
      <c r="J57" s="85" t="s">
        <v>62</v>
      </c>
      <c r="K57" s="85" t="s">
        <v>62</v>
      </c>
      <c r="L57" s="85" t="s">
        <v>525</v>
      </c>
      <c r="M57" s="85" t="s">
        <v>62</v>
      </c>
      <c r="N57" s="85" t="s">
        <v>62</v>
      </c>
      <c r="O57" s="85" t="s">
        <v>62</v>
      </c>
      <c r="P57" s="85" t="s">
        <v>62</v>
      </c>
      <c r="Q57" s="85" t="s">
        <v>525</v>
      </c>
      <c r="R57" s="85" t="s">
        <v>104</v>
      </c>
      <c r="S57" s="85" t="s">
        <v>62</v>
      </c>
      <c r="T57" s="85" t="s">
        <v>68</v>
      </c>
      <c r="U57" s="85" t="s">
        <v>62</v>
      </c>
      <c r="V57" s="85" t="s">
        <v>62</v>
      </c>
      <c r="W57" s="85" t="s">
        <v>62</v>
      </c>
      <c r="X57" s="4" t="s">
        <v>529</v>
      </c>
      <c r="Y57" s="85" t="s">
        <v>62</v>
      </c>
      <c r="Z57" s="85" t="s">
        <v>62</v>
      </c>
      <c r="AA57" s="85" t="s">
        <v>132</v>
      </c>
      <c r="AB57" s="85" t="s">
        <v>62</v>
      </c>
      <c r="AC57" s="85" t="s">
        <v>62</v>
      </c>
      <c r="AD57" s="85" t="s">
        <v>62</v>
      </c>
      <c r="AE57" s="85" t="s">
        <v>62</v>
      </c>
      <c r="AF57" s="85" t="s">
        <v>62</v>
      </c>
      <c r="AG57" s="85" t="s">
        <v>62</v>
      </c>
      <c r="AH57" s="85" t="s">
        <v>62</v>
      </c>
      <c r="AI57" s="85" t="s">
        <v>62</v>
      </c>
      <c r="AJ57" s="21" t="s">
        <v>531</v>
      </c>
      <c r="AK57" s="85" t="s">
        <v>70</v>
      </c>
      <c r="AL57" s="85" t="s">
        <v>105</v>
      </c>
      <c r="AM57" s="85" t="s">
        <v>62</v>
      </c>
      <c r="AN57" s="85" t="s">
        <v>73</v>
      </c>
      <c r="AO57" s="85" t="s">
        <v>62</v>
      </c>
      <c r="AP57" s="4" t="s">
        <v>515</v>
      </c>
      <c r="AQ57" s="85" t="s">
        <v>112</v>
      </c>
      <c r="AR57" s="85" t="s">
        <v>107</v>
      </c>
      <c r="AS57" s="85" t="s">
        <v>62</v>
      </c>
      <c r="AT57" s="85" t="s">
        <v>62</v>
      </c>
      <c r="AU57" s="85" t="s">
        <v>62</v>
      </c>
      <c r="AV57" s="85" t="s">
        <v>62</v>
      </c>
      <c r="AW57" s="85" t="s">
        <v>205</v>
      </c>
      <c r="AX57" s="4" t="s">
        <v>205</v>
      </c>
      <c r="AY57" s="85" t="s">
        <v>100</v>
      </c>
      <c r="AZ57" s="85" t="s">
        <v>62</v>
      </c>
      <c r="BA57" s="85" t="s">
        <v>62</v>
      </c>
      <c r="BB57" s="85" t="s">
        <v>101</v>
      </c>
      <c r="BC57" s="85" t="s">
        <v>62</v>
      </c>
      <c r="BD57" s="4" t="s">
        <v>101</v>
      </c>
      <c r="BE57" s="85" t="s">
        <v>90</v>
      </c>
      <c r="BF57" s="85" t="s">
        <v>91</v>
      </c>
      <c r="BG57" s="85" t="s">
        <v>62</v>
      </c>
      <c r="BH57" s="4" t="s">
        <v>545</v>
      </c>
      <c r="BI57" s="85" t="s">
        <v>62</v>
      </c>
      <c r="BJ57" s="85" t="s">
        <v>92</v>
      </c>
      <c r="BK57" s="85" t="s">
        <v>62</v>
      </c>
      <c r="BL57" s="85" t="s">
        <v>81</v>
      </c>
      <c r="BM57" s="85" t="s">
        <v>510</v>
      </c>
      <c r="BN57" s="85" t="s">
        <v>94</v>
      </c>
      <c r="BO57" s="85" t="s">
        <v>70</v>
      </c>
      <c r="BP57" s="85" t="s">
        <v>83</v>
      </c>
      <c r="BQ57" s="85" t="s">
        <v>146</v>
      </c>
    </row>
    <row r="58" spans="1:69" x14ac:dyDescent="0.2">
      <c r="A58" s="85">
        <v>57</v>
      </c>
      <c r="B58" s="85">
        <v>5677520</v>
      </c>
      <c r="C58" s="85" t="s">
        <v>208</v>
      </c>
      <c r="D58" s="85">
        <v>84</v>
      </c>
      <c r="E58" s="85" t="s">
        <v>62</v>
      </c>
      <c r="F58" s="85" t="s">
        <v>86</v>
      </c>
      <c r="G58" s="85" t="s">
        <v>481</v>
      </c>
      <c r="H58" s="85" t="s">
        <v>116</v>
      </c>
      <c r="I58" s="85" t="s">
        <v>62</v>
      </c>
      <c r="J58" s="85" t="s">
        <v>65</v>
      </c>
      <c r="K58" s="85" t="s">
        <v>62</v>
      </c>
      <c r="L58" s="85" t="s">
        <v>62</v>
      </c>
      <c r="M58" s="85" t="s">
        <v>62</v>
      </c>
      <c r="N58" s="85" t="s">
        <v>62</v>
      </c>
      <c r="O58" s="85" t="s">
        <v>62</v>
      </c>
      <c r="P58" s="85" t="s">
        <v>62</v>
      </c>
      <c r="Q58" s="85" t="s">
        <v>65</v>
      </c>
      <c r="R58" s="85" t="s">
        <v>87</v>
      </c>
      <c r="S58" s="85" t="s">
        <v>67</v>
      </c>
      <c r="T58" s="85" t="s">
        <v>62</v>
      </c>
      <c r="U58" s="85" t="s">
        <v>62</v>
      </c>
      <c r="V58" s="85" t="s">
        <v>62</v>
      </c>
      <c r="W58" s="85" t="s">
        <v>62</v>
      </c>
      <c r="X58" s="4" t="s">
        <v>528</v>
      </c>
      <c r="Y58" s="85" t="s">
        <v>62</v>
      </c>
      <c r="Z58" s="85" t="s">
        <v>62</v>
      </c>
      <c r="AA58" s="85" t="s">
        <v>62</v>
      </c>
      <c r="AB58" s="85" t="s">
        <v>62</v>
      </c>
      <c r="AC58" s="85" t="s">
        <v>62</v>
      </c>
      <c r="AD58" s="85" t="s">
        <v>62</v>
      </c>
      <c r="AE58" s="85" t="s">
        <v>62</v>
      </c>
      <c r="AF58" s="85" t="s">
        <v>62</v>
      </c>
      <c r="AG58" s="85" t="s">
        <v>62</v>
      </c>
      <c r="AH58" s="85" t="s">
        <v>62</v>
      </c>
      <c r="AI58" s="85" t="s">
        <v>97</v>
      </c>
      <c r="AJ58" s="21" t="s">
        <v>97</v>
      </c>
      <c r="AK58" s="85" t="s">
        <v>70</v>
      </c>
      <c r="AL58" s="85" t="s">
        <v>71</v>
      </c>
      <c r="AM58" s="85" t="s">
        <v>62</v>
      </c>
      <c r="AN58" s="85" t="s">
        <v>73</v>
      </c>
      <c r="AO58" s="85" t="s">
        <v>62</v>
      </c>
      <c r="AP58" s="4" t="s">
        <v>515</v>
      </c>
      <c r="AQ58" s="85" t="s">
        <v>99</v>
      </c>
      <c r="AR58" s="85" t="s">
        <v>123</v>
      </c>
      <c r="AS58" s="85" t="s">
        <v>62</v>
      </c>
      <c r="AT58" s="85" t="s">
        <v>62</v>
      </c>
      <c r="AU58" s="85" t="s">
        <v>62</v>
      </c>
      <c r="AV58" s="85" t="s">
        <v>62</v>
      </c>
      <c r="AW58" s="85" t="s">
        <v>205</v>
      </c>
      <c r="AX58" s="4" t="s">
        <v>205</v>
      </c>
      <c r="AY58" s="85" t="s">
        <v>100</v>
      </c>
      <c r="AZ58" s="85" t="s">
        <v>62</v>
      </c>
      <c r="BA58" s="85" t="s">
        <v>62</v>
      </c>
      <c r="BB58" s="85" t="s">
        <v>101</v>
      </c>
      <c r="BC58" s="85" t="s">
        <v>62</v>
      </c>
      <c r="BD58" s="4" t="s">
        <v>101</v>
      </c>
      <c r="BE58" s="85" t="s">
        <v>62</v>
      </c>
      <c r="BF58" s="85" t="s">
        <v>62</v>
      </c>
      <c r="BG58" s="85" t="s">
        <v>79</v>
      </c>
      <c r="BH58" s="4" t="s">
        <v>79</v>
      </c>
      <c r="BI58" s="85" t="s">
        <v>80</v>
      </c>
      <c r="BJ58" s="85" t="s">
        <v>62</v>
      </c>
      <c r="BK58" s="85" t="s">
        <v>62</v>
      </c>
      <c r="BL58" s="85" t="s">
        <v>62</v>
      </c>
      <c r="BM58" s="85" t="s">
        <v>502</v>
      </c>
      <c r="BN58" s="85" t="s">
        <v>169</v>
      </c>
      <c r="BO58" s="85" t="s">
        <v>113</v>
      </c>
      <c r="BP58" s="85" t="s">
        <v>138</v>
      </c>
      <c r="BQ58" s="85" t="s">
        <v>146</v>
      </c>
    </row>
    <row r="59" spans="1:69" x14ac:dyDescent="0.2">
      <c r="A59" s="85">
        <v>58</v>
      </c>
      <c r="B59" s="85">
        <v>5677824</v>
      </c>
      <c r="C59" s="85" t="s">
        <v>209</v>
      </c>
      <c r="D59" s="85">
        <v>287</v>
      </c>
      <c r="E59" s="85" t="s">
        <v>62</v>
      </c>
      <c r="F59" s="85" t="s">
        <v>86</v>
      </c>
      <c r="G59" s="85" t="s">
        <v>482</v>
      </c>
      <c r="H59" s="85" t="s">
        <v>116</v>
      </c>
      <c r="I59" s="85" t="s">
        <v>62</v>
      </c>
      <c r="J59" s="85" t="s">
        <v>62</v>
      </c>
      <c r="K59" s="85" t="s">
        <v>62</v>
      </c>
      <c r="L59" s="85" t="s">
        <v>62</v>
      </c>
      <c r="M59" s="85" t="s">
        <v>62</v>
      </c>
      <c r="N59" s="85" t="s">
        <v>62</v>
      </c>
      <c r="O59" s="85" t="s">
        <v>62</v>
      </c>
      <c r="P59" s="85" t="s">
        <v>117</v>
      </c>
      <c r="Q59" s="85" t="s">
        <v>117</v>
      </c>
      <c r="R59" s="85" t="s">
        <v>104</v>
      </c>
      <c r="S59" s="85" t="s">
        <v>67</v>
      </c>
      <c r="T59" s="85" t="s">
        <v>62</v>
      </c>
      <c r="U59" s="85" t="s">
        <v>62</v>
      </c>
      <c r="V59" s="85" t="s">
        <v>62</v>
      </c>
      <c r="W59" s="85" t="s">
        <v>62</v>
      </c>
      <c r="X59" s="4" t="s">
        <v>528</v>
      </c>
      <c r="Y59" s="85" t="s">
        <v>62</v>
      </c>
      <c r="Z59" s="85" t="s">
        <v>62</v>
      </c>
      <c r="AA59" s="85" t="s">
        <v>62</v>
      </c>
      <c r="AB59" s="85" t="s">
        <v>62</v>
      </c>
      <c r="AC59" s="85" t="s">
        <v>88</v>
      </c>
      <c r="AD59" s="85" t="s">
        <v>62</v>
      </c>
      <c r="AE59" s="85" t="s">
        <v>62</v>
      </c>
      <c r="AF59" s="85" t="s">
        <v>62</v>
      </c>
      <c r="AG59" s="85" t="s">
        <v>62</v>
      </c>
      <c r="AH59" s="85" t="s">
        <v>62</v>
      </c>
      <c r="AI59" s="85" t="s">
        <v>62</v>
      </c>
      <c r="AJ59" s="21" t="s">
        <v>532</v>
      </c>
      <c r="AK59" s="85" t="s">
        <v>98</v>
      </c>
      <c r="AL59" s="85" t="s">
        <v>99</v>
      </c>
      <c r="AM59" s="85" t="s">
        <v>62</v>
      </c>
      <c r="AN59" s="85" t="s">
        <v>62</v>
      </c>
      <c r="AO59" s="85" t="s">
        <v>99</v>
      </c>
      <c r="AP59" s="4" t="s">
        <v>514</v>
      </c>
      <c r="AQ59" s="85" t="s">
        <v>99</v>
      </c>
      <c r="AR59" s="85" t="s">
        <v>98</v>
      </c>
      <c r="AS59" s="85" t="s">
        <v>62</v>
      </c>
      <c r="AT59" s="85" t="s">
        <v>62</v>
      </c>
      <c r="AU59" s="85" t="s">
        <v>62</v>
      </c>
      <c r="AV59" s="85" t="s">
        <v>62</v>
      </c>
      <c r="AW59" s="85" t="s">
        <v>205</v>
      </c>
      <c r="AX59" s="4" t="s">
        <v>205</v>
      </c>
      <c r="AY59" s="85" t="s">
        <v>100</v>
      </c>
      <c r="AZ59" s="85" t="s">
        <v>62</v>
      </c>
      <c r="BA59" s="85" t="s">
        <v>62</v>
      </c>
      <c r="BB59" s="85" t="s">
        <v>101</v>
      </c>
      <c r="BC59" s="85" t="s">
        <v>62</v>
      </c>
      <c r="BD59" s="4" t="s">
        <v>101</v>
      </c>
      <c r="BE59" s="85" t="s">
        <v>62</v>
      </c>
      <c r="BF59" s="85" t="s">
        <v>62</v>
      </c>
      <c r="BG59" s="85" t="s">
        <v>79</v>
      </c>
      <c r="BH59" s="4" t="s">
        <v>79</v>
      </c>
      <c r="BI59" s="85" t="s">
        <v>62</v>
      </c>
      <c r="BJ59" s="85" t="s">
        <v>92</v>
      </c>
      <c r="BK59" s="85" t="s">
        <v>93</v>
      </c>
      <c r="BL59" s="85" t="s">
        <v>62</v>
      </c>
      <c r="BM59" s="85" t="s">
        <v>509</v>
      </c>
      <c r="BN59" s="85" t="s">
        <v>169</v>
      </c>
      <c r="BO59" s="85" t="s">
        <v>70</v>
      </c>
      <c r="BP59" s="85" t="s">
        <v>138</v>
      </c>
      <c r="BQ59" s="85" t="s">
        <v>114</v>
      </c>
    </row>
    <row r="60" spans="1:69" x14ac:dyDescent="0.2">
      <c r="A60" s="85">
        <v>59</v>
      </c>
      <c r="B60" s="85">
        <v>5677826</v>
      </c>
      <c r="C60" s="85" t="s">
        <v>210</v>
      </c>
      <c r="D60" s="85">
        <v>180</v>
      </c>
      <c r="E60" s="85" t="s">
        <v>211</v>
      </c>
      <c r="F60" s="85" t="s">
        <v>86</v>
      </c>
      <c r="G60" s="85" t="s">
        <v>482</v>
      </c>
      <c r="H60" s="85" t="s">
        <v>64</v>
      </c>
      <c r="I60" s="85" t="s">
        <v>62</v>
      </c>
      <c r="J60" s="85" t="s">
        <v>62</v>
      </c>
      <c r="K60" s="85" t="s">
        <v>62</v>
      </c>
      <c r="L60" s="85" t="s">
        <v>62</v>
      </c>
      <c r="M60" s="85" t="s">
        <v>203</v>
      </c>
      <c r="N60" s="85" t="s">
        <v>62</v>
      </c>
      <c r="O60" s="85" t="s">
        <v>62</v>
      </c>
      <c r="P60" s="85" t="s">
        <v>62</v>
      </c>
      <c r="Q60" s="85" t="s">
        <v>495</v>
      </c>
      <c r="R60" s="85" t="s">
        <v>66</v>
      </c>
      <c r="S60" s="85" t="s">
        <v>67</v>
      </c>
      <c r="T60" s="85" t="s">
        <v>62</v>
      </c>
      <c r="U60" s="85" t="s">
        <v>62</v>
      </c>
      <c r="V60" s="85" t="s">
        <v>62</v>
      </c>
      <c r="W60" s="85" t="s">
        <v>62</v>
      </c>
      <c r="X60" s="4" t="s">
        <v>528</v>
      </c>
      <c r="Y60" s="85" t="s">
        <v>62</v>
      </c>
      <c r="Z60" s="85" t="s">
        <v>62</v>
      </c>
      <c r="AA60" s="85" t="s">
        <v>62</v>
      </c>
      <c r="AB60" s="85" t="s">
        <v>62</v>
      </c>
      <c r="AC60" s="85" t="s">
        <v>88</v>
      </c>
      <c r="AD60" s="85" t="s">
        <v>62</v>
      </c>
      <c r="AE60" s="85" t="s">
        <v>62</v>
      </c>
      <c r="AF60" s="85" t="s">
        <v>62</v>
      </c>
      <c r="AG60" s="85" t="s">
        <v>62</v>
      </c>
      <c r="AH60" s="85" t="s">
        <v>62</v>
      </c>
      <c r="AI60" s="85" t="s">
        <v>62</v>
      </c>
      <c r="AJ60" s="21" t="s">
        <v>532</v>
      </c>
      <c r="AK60" s="85" t="s">
        <v>70</v>
      </c>
      <c r="AL60" s="85" t="s">
        <v>71</v>
      </c>
      <c r="AM60" s="85" t="s">
        <v>62</v>
      </c>
      <c r="AN60" s="85" t="s">
        <v>73</v>
      </c>
      <c r="AO60" s="85" t="s">
        <v>62</v>
      </c>
      <c r="AP60" s="4" t="s">
        <v>515</v>
      </c>
      <c r="AQ60" s="85" t="s">
        <v>74</v>
      </c>
      <c r="AR60" s="85" t="s">
        <v>98</v>
      </c>
      <c r="AS60" s="85" t="s">
        <v>76</v>
      </c>
      <c r="AT60" s="85" t="s">
        <v>62</v>
      </c>
      <c r="AU60" s="85" t="s">
        <v>62</v>
      </c>
      <c r="AV60" s="85" t="s">
        <v>62</v>
      </c>
      <c r="AW60" s="85" t="s">
        <v>62</v>
      </c>
      <c r="AX60" s="4" t="s">
        <v>76</v>
      </c>
      <c r="AY60" s="85" t="s">
        <v>100</v>
      </c>
      <c r="AZ60" s="85" t="s">
        <v>62</v>
      </c>
      <c r="BA60" s="85" t="s">
        <v>62</v>
      </c>
      <c r="BB60" s="85" t="s">
        <v>101</v>
      </c>
      <c r="BC60" s="85" t="s">
        <v>62</v>
      </c>
      <c r="BD60" s="4" t="s">
        <v>101</v>
      </c>
      <c r="BE60" s="85" t="s">
        <v>62</v>
      </c>
      <c r="BF60" s="85" t="s">
        <v>62</v>
      </c>
      <c r="BG60" s="85" t="s">
        <v>79</v>
      </c>
      <c r="BH60" s="4" t="s">
        <v>79</v>
      </c>
      <c r="BI60" s="85" t="s">
        <v>80</v>
      </c>
      <c r="BJ60" s="85" t="s">
        <v>62</v>
      </c>
      <c r="BK60" s="85" t="s">
        <v>62</v>
      </c>
      <c r="BL60" s="85" t="s">
        <v>81</v>
      </c>
      <c r="BM60" s="85" t="s">
        <v>500</v>
      </c>
      <c r="BN60" s="85" t="s">
        <v>94</v>
      </c>
      <c r="BO60" s="85" t="s">
        <v>70</v>
      </c>
      <c r="BP60" s="85" t="s">
        <v>83</v>
      </c>
      <c r="BQ60" s="85" t="s">
        <v>139</v>
      </c>
    </row>
    <row r="61" spans="1:69" x14ac:dyDescent="0.2">
      <c r="A61" s="85">
        <v>60</v>
      </c>
      <c r="B61" s="85">
        <v>5677828</v>
      </c>
      <c r="C61" s="85" t="s">
        <v>212</v>
      </c>
      <c r="D61" s="85">
        <v>208</v>
      </c>
      <c r="E61" s="85" t="s">
        <v>62</v>
      </c>
      <c r="F61" s="85" t="s">
        <v>63</v>
      </c>
      <c r="G61" s="85" t="s">
        <v>491</v>
      </c>
      <c r="H61" s="85" t="s">
        <v>64</v>
      </c>
      <c r="I61" s="85" t="s">
        <v>144</v>
      </c>
      <c r="J61" s="85" t="s">
        <v>62</v>
      </c>
      <c r="K61" s="85" t="s">
        <v>62</v>
      </c>
      <c r="L61" s="85" t="s">
        <v>62</v>
      </c>
      <c r="M61" s="85" t="s">
        <v>62</v>
      </c>
      <c r="N61" s="85" t="s">
        <v>62</v>
      </c>
      <c r="O61" s="85" t="s">
        <v>62</v>
      </c>
      <c r="P61" s="85" t="s">
        <v>62</v>
      </c>
      <c r="Q61" s="96" t="s">
        <v>495</v>
      </c>
      <c r="R61" s="85" t="s">
        <v>118</v>
      </c>
      <c r="S61" s="85" t="s">
        <v>62</v>
      </c>
      <c r="T61" s="85" t="s">
        <v>68</v>
      </c>
      <c r="U61" s="85" t="s">
        <v>62</v>
      </c>
      <c r="V61" s="85" t="s">
        <v>62</v>
      </c>
      <c r="W61" s="85" t="s">
        <v>62</v>
      </c>
      <c r="X61" s="4" t="s">
        <v>529</v>
      </c>
      <c r="Y61" s="85" t="s">
        <v>62</v>
      </c>
      <c r="Z61" s="85" t="s">
        <v>160</v>
      </c>
      <c r="AA61" s="85" t="s">
        <v>62</v>
      </c>
      <c r="AB61" s="85" t="s">
        <v>62</v>
      </c>
      <c r="AC61" s="85" t="s">
        <v>62</v>
      </c>
      <c r="AD61" s="85" t="s">
        <v>62</v>
      </c>
      <c r="AE61" s="85" t="s">
        <v>62</v>
      </c>
      <c r="AF61" s="85" t="s">
        <v>62</v>
      </c>
      <c r="AG61" s="85" t="s">
        <v>62</v>
      </c>
      <c r="AH61" s="85" t="s">
        <v>62</v>
      </c>
      <c r="AI61" s="85" t="s">
        <v>62</v>
      </c>
      <c r="AJ61" s="21" t="s">
        <v>531</v>
      </c>
      <c r="AK61" s="85" t="s">
        <v>70</v>
      </c>
      <c r="AL61" s="85" t="s">
        <v>71</v>
      </c>
      <c r="AM61" s="85" t="s">
        <v>62</v>
      </c>
      <c r="AN61" s="85" t="s">
        <v>73</v>
      </c>
      <c r="AO61" s="85" t="s">
        <v>62</v>
      </c>
      <c r="AP61" s="4" t="s">
        <v>515</v>
      </c>
      <c r="AQ61" s="85" t="s">
        <v>112</v>
      </c>
      <c r="AR61" s="85" t="s">
        <v>75</v>
      </c>
      <c r="AS61" s="85" t="s">
        <v>62</v>
      </c>
      <c r="AT61" s="85" t="s">
        <v>62</v>
      </c>
      <c r="AU61" s="85" t="s">
        <v>62</v>
      </c>
      <c r="AV61" s="85" t="s">
        <v>62</v>
      </c>
      <c r="AW61" s="85" t="s">
        <v>205</v>
      </c>
      <c r="AX61" s="4" t="s">
        <v>205</v>
      </c>
      <c r="AY61" s="85" t="s">
        <v>100</v>
      </c>
      <c r="AZ61" s="85" t="s">
        <v>62</v>
      </c>
      <c r="BA61" s="85" t="s">
        <v>62</v>
      </c>
      <c r="BB61" s="85" t="s">
        <v>101</v>
      </c>
      <c r="BC61" s="85" t="s">
        <v>62</v>
      </c>
      <c r="BD61" s="4" t="s">
        <v>101</v>
      </c>
      <c r="BE61" s="85" t="s">
        <v>62</v>
      </c>
      <c r="BF61" s="85" t="s">
        <v>62</v>
      </c>
      <c r="BG61" s="85" t="s">
        <v>79</v>
      </c>
      <c r="BH61" s="4" t="s">
        <v>79</v>
      </c>
      <c r="BI61" s="85" t="s">
        <v>62</v>
      </c>
      <c r="BJ61" s="85" t="s">
        <v>62</v>
      </c>
      <c r="BK61" s="85" t="s">
        <v>62</v>
      </c>
      <c r="BL61" s="85" t="s">
        <v>81</v>
      </c>
      <c r="BM61" s="85" t="s">
        <v>503</v>
      </c>
      <c r="BN61" s="85" t="s">
        <v>82</v>
      </c>
      <c r="BO61" s="85" t="s">
        <v>70</v>
      </c>
      <c r="BP61" s="85" t="s">
        <v>83</v>
      </c>
      <c r="BQ61" s="85" t="s">
        <v>102</v>
      </c>
    </row>
    <row r="62" spans="1:69" x14ac:dyDescent="0.2">
      <c r="A62" s="85">
        <v>61</v>
      </c>
      <c r="B62" s="85">
        <v>5677834</v>
      </c>
      <c r="C62" s="85" t="s">
        <v>213</v>
      </c>
      <c r="D62" s="85">
        <v>258</v>
      </c>
      <c r="E62" s="85" t="s">
        <v>62</v>
      </c>
      <c r="F62" s="85" t="s">
        <v>86</v>
      </c>
      <c r="G62" s="85" t="s">
        <v>482</v>
      </c>
      <c r="H62" s="85" t="s">
        <v>64</v>
      </c>
      <c r="I62" s="85" t="s">
        <v>62</v>
      </c>
      <c r="J62" s="85" t="s">
        <v>62</v>
      </c>
      <c r="K62" s="85" t="s">
        <v>62</v>
      </c>
      <c r="L62" s="85" t="s">
        <v>62</v>
      </c>
      <c r="M62" s="85" t="s">
        <v>62</v>
      </c>
      <c r="N62" s="85" t="s">
        <v>62</v>
      </c>
      <c r="O62" s="85" t="s">
        <v>62</v>
      </c>
      <c r="P62" s="85" t="s">
        <v>117</v>
      </c>
      <c r="Q62" s="85" t="s">
        <v>117</v>
      </c>
      <c r="R62" s="85" t="s">
        <v>118</v>
      </c>
      <c r="S62" s="85" t="s">
        <v>67</v>
      </c>
      <c r="T62" s="85" t="s">
        <v>62</v>
      </c>
      <c r="U62" s="85" t="s">
        <v>62</v>
      </c>
      <c r="V62" s="85" t="s">
        <v>62</v>
      </c>
      <c r="W62" s="85" t="s">
        <v>62</v>
      </c>
      <c r="X62" s="4" t="s">
        <v>528</v>
      </c>
      <c r="Y62" s="85" t="s">
        <v>62</v>
      </c>
      <c r="Z62" s="85" t="s">
        <v>160</v>
      </c>
      <c r="AA62" s="85" t="s">
        <v>62</v>
      </c>
      <c r="AB62" s="85" t="s">
        <v>62</v>
      </c>
      <c r="AC62" s="85" t="s">
        <v>62</v>
      </c>
      <c r="AD62" s="85" t="s">
        <v>62</v>
      </c>
      <c r="AE62" s="85" t="s">
        <v>62</v>
      </c>
      <c r="AF62" s="85" t="s">
        <v>62</v>
      </c>
      <c r="AG62" s="85" t="s">
        <v>62</v>
      </c>
      <c r="AH62" s="85" t="s">
        <v>62</v>
      </c>
      <c r="AI62" s="85" t="s">
        <v>62</v>
      </c>
      <c r="AJ62" s="21" t="s">
        <v>531</v>
      </c>
      <c r="AK62" s="85" t="s">
        <v>98</v>
      </c>
      <c r="AL62" s="85" t="s">
        <v>71</v>
      </c>
      <c r="AM62" s="85" t="s">
        <v>62</v>
      </c>
      <c r="AN62" s="85" t="s">
        <v>73</v>
      </c>
      <c r="AO62" s="85" t="s">
        <v>62</v>
      </c>
      <c r="AP62" s="4" t="s">
        <v>515</v>
      </c>
      <c r="AQ62" s="85" t="s">
        <v>112</v>
      </c>
      <c r="AR62" s="85" t="s">
        <v>75</v>
      </c>
      <c r="AS62" s="85" t="s">
        <v>62</v>
      </c>
      <c r="AT62" s="85" t="s">
        <v>62</v>
      </c>
      <c r="AU62" s="85" t="s">
        <v>62</v>
      </c>
      <c r="AV62" s="85" t="s">
        <v>62</v>
      </c>
      <c r="AW62" s="85" t="s">
        <v>205</v>
      </c>
      <c r="AX62" s="4" t="s">
        <v>205</v>
      </c>
      <c r="AY62" s="85" t="s">
        <v>77</v>
      </c>
      <c r="AZ62" s="85" t="s">
        <v>109</v>
      </c>
      <c r="BA62" s="85" t="s">
        <v>62</v>
      </c>
      <c r="BB62" s="85" t="s">
        <v>62</v>
      </c>
      <c r="BC62" s="85" t="s">
        <v>62</v>
      </c>
      <c r="BD62" s="4" t="s">
        <v>109</v>
      </c>
      <c r="BE62" s="85" t="s">
        <v>62</v>
      </c>
      <c r="BF62" s="85" t="s">
        <v>91</v>
      </c>
      <c r="BG62" s="85" t="s">
        <v>62</v>
      </c>
      <c r="BH62" s="4" t="s">
        <v>91</v>
      </c>
      <c r="BI62" s="85" t="s">
        <v>62</v>
      </c>
      <c r="BJ62" s="85" t="s">
        <v>92</v>
      </c>
      <c r="BK62" s="85" t="s">
        <v>93</v>
      </c>
      <c r="BL62" s="85" t="s">
        <v>81</v>
      </c>
      <c r="BM62" s="85" t="s">
        <v>505</v>
      </c>
      <c r="BN62" s="85" t="s">
        <v>82</v>
      </c>
      <c r="BO62" s="85" t="s">
        <v>98</v>
      </c>
      <c r="BP62" s="85" t="s">
        <v>83</v>
      </c>
      <c r="BQ62" s="85" t="s">
        <v>95</v>
      </c>
    </row>
    <row r="63" spans="1:69" x14ac:dyDescent="0.2">
      <c r="A63" s="85">
        <v>62</v>
      </c>
      <c r="B63" s="85">
        <v>5677837</v>
      </c>
      <c r="C63" s="85" t="s">
        <v>214</v>
      </c>
      <c r="D63" s="85">
        <v>344</v>
      </c>
      <c r="E63" s="85" t="s">
        <v>215</v>
      </c>
      <c r="F63" s="85" t="s">
        <v>86</v>
      </c>
      <c r="G63" s="85" t="s">
        <v>482</v>
      </c>
      <c r="H63" s="85" t="s">
        <v>64</v>
      </c>
      <c r="I63" s="85" t="s">
        <v>62</v>
      </c>
      <c r="J63" s="85" t="s">
        <v>62</v>
      </c>
      <c r="K63" s="85" t="s">
        <v>62</v>
      </c>
      <c r="L63" s="85" t="s">
        <v>62</v>
      </c>
      <c r="M63" s="85" t="s">
        <v>62</v>
      </c>
      <c r="N63" s="85" t="s">
        <v>62</v>
      </c>
      <c r="O63" s="85" t="s">
        <v>62</v>
      </c>
      <c r="P63" s="85" t="s">
        <v>117</v>
      </c>
      <c r="Q63" s="85" t="s">
        <v>117</v>
      </c>
      <c r="R63" s="85" t="s">
        <v>104</v>
      </c>
      <c r="S63" s="85" t="s">
        <v>62</v>
      </c>
      <c r="T63" s="85" t="s">
        <v>62</v>
      </c>
      <c r="U63" s="85" t="s">
        <v>119</v>
      </c>
      <c r="V63" s="85" t="s">
        <v>62</v>
      </c>
      <c r="W63" s="85" t="s">
        <v>62</v>
      </c>
      <c r="X63" s="4" t="s">
        <v>530</v>
      </c>
      <c r="Y63" s="85" t="s">
        <v>62</v>
      </c>
      <c r="Z63" s="85" t="s">
        <v>160</v>
      </c>
      <c r="AA63" s="85" t="s">
        <v>62</v>
      </c>
      <c r="AB63" s="85" t="s">
        <v>62</v>
      </c>
      <c r="AC63" s="85" t="s">
        <v>62</v>
      </c>
      <c r="AD63" s="85" t="s">
        <v>62</v>
      </c>
      <c r="AE63" s="85" t="s">
        <v>62</v>
      </c>
      <c r="AF63" s="85" t="s">
        <v>62</v>
      </c>
      <c r="AG63" s="85" t="s">
        <v>62</v>
      </c>
      <c r="AH63" s="85" t="s">
        <v>62</v>
      </c>
      <c r="AI63" s="85" t="s">
        <v>62</v>
      </c>
      <c r="AJ63" s="21" t="s">
        <v>531</v>
      </c>
      <c r="AK63" s="85" t="s">
        <v>70</v>
      </c>
      <c r="AL63" s="85" t="s">
        <v>71</v>
      </c>
      <c r="AM63" s="85" t="s">
        <v>62</v>
      </c>
      <c r="AN63" s="85" t="s">
        <v>73</v>
      </c>
      <c r="AO63" s="85" t="s">
        <v>62</v>
      </c>
      <c r="AP63" s="4" t="s">
        <v>515</v>
      </c>
      <c r="AQ63" s="85" t="s">
        <v>112</v>
      </c>
      <c r="AR63" s="85" t="s">
        <v>123</v>
      </c>
      <c r="AS63" s="85" t="s">
        <v>62</v>
      </c>
      <c r="AT63" s="85" t="s">
        <v>89</v>
      </c>
      <c r="AU63" s="85" t="s">
        <v>62</v>
      </c>
      <c r="AV63" s="85" t="s">
        <v>62</v>
      </c>
      <c r="AW63" s="85" t="s">
        <v>62</v>
      </c>
      <c r="AX63" s="4" t="s">
        <v>89</v>
      </c>
      <c r="AY63" s="85" t="s">
        <v>77</v>
      </c>
      <c r="AZ63" s="85" t="s">
        <v>62</v>
      </c>
      <c r="BA63" s="85" t="s">
        <v>62</v>
      </c>
      <c r="BB63" s="85" t="s">
        <v>101</v>
      </c>
      <c r="BC63" s="85" t="s">
        <v>62</v>
      </c>
      <c r="BD63" s="4" t="s">
        <v>101</v>
      </c>
      <c r="BE63" s="85" t="s">
        <v>62</v>
      </c>
      <c r="BF63" s="85" t="s">
        <v>91</v>
      </c>
      <c r="BG63" s="85" t="s">
        <v>79</v>
      </c>
      <c r="BH63" s="4" t="s">
        <v>546</v>
      </c>
      <c r="BI63" s="85" t="s">
        <v>62</v>
      </c>
      <c r="BJ63" s="85" t="s">
        <v>92</v>
      </c>
      <c r="BK63" s="85" t="s">
        <v>93</v>
      </c>
      <c r="BL63" s="85" t="s">
        <v>81</v>
      </c>
      <c r="BM63" s="85" t="s">
        <v>505</v>
      </c>
      <c r="BN63" s="85" t="s">
        <v>94</v>
      </c>
      <c r="BO63" s="85" t="s">
        <v>70</v>
      </c>
      <c r="BP63" s="85" t="s">
        <v>83</v>
      </c>
      <c r="BQ63" s="85" t="s">
        <v>139</v>
      </c>
    </row>
    <row r="64" spans="1:69" x14ac:dyDescent="0.2">
      <c r="A64" s="85">
        <v>63</v>
      </c>
      <c r="B64" s="85">
        <v>5677849</v>
      </c>
      <c r="C64" s="85" t="s">
        <v>216</v>
      </c>
      <c r="D64" s="85">
        <v>432</v>
      </c>
      <c r="E64" s="85" t="s">
        <v>217</v>
      </c>
      <c r="F64" s="85" t="s">
        <v>86</v>
      </c>
      <c r="G64" s="85" t="s">
        <v>482</v>
      </c>
      <c r="H64" s="85" t="s">
        <v>116</v>
      </c>
      <c r="I64" s="85" t="s">
        <v>62</v>
      </c>
      <c r="J64" s="85" t="s">
        <v>62</v>
      </c>
      <c r="K64" s="85" t="s">
        <v>62</v>
      </c>
      <c r="L64" s="85" t="s">
        <v>62</v>
      </c>
      <c r="M64" s="85" t="s">
        <v>62</v>
      </c>
      <c r="N64" s="85" t="s">
        <v>62</v>
      </c>
      <c r="O64" s="85" t="s">
        <v>62</v>
      </c>
      <c r="P64" s="85" t="s">
        <v>117</v>
      </c>
      <c r="Q64" s="85" t="s">
        <v>117</v>
      </c>
      <c r="R64" s="85" t="s">
        <v>104</v>
      </c>
      <c r="S64" s="85" t="s">
        <v>62</v>
      </c>
      <c r="T64" s="85" t="s">
        <v>62</v>
      </c>
      <c r="U64" s="85" t="s">
        <v>119</v>
      </c>
      <c r="V64" s="85" t="s">
        <v>62</v>
      </c>
      <c r="W64" s="85" t="s">
        <v>62</v>
      </c>
      <c r="X64" s="4" t="s">
        <v>530</v>
      </c>
      <c r="Y64" s="85" t="s">
        <v>62</v>
      </c>
      <c r="Z64" s="85" t="s">
        <v>62</v>
      </c>
      <c r="AA64" s="85" t="s">
        <v>62</v>
      </c>
      <c r="AB64" s="85" t="s">
        <v>62</v>
      </c>
      <c r="AC64" s="85" t="s">
        <v>62</v>
      </c>
      <c r="AD64" s="85" t="s">
        <v>62</v>
      </c>
      <c r="AE64" s="85" t="s">
        <v>62</v>
      </c>
      <c r="AF64" s="85" t="s">
        <v>62</v>
      </c>
      <c r="AG64" s="85" t="s">
        <v>62</v>
      </c>
      <c r="AH64" s="85" t="s">
        <v>62</v>
      </c>
      <c r="AI64" s="85" t="s">
        <v>97</v>
      </c>
      <c r="AJ64" s="21" t="s">
        <v>97</v>
      </c>
      <c r="AK64" s="85" t="s">
        <v>98</v>
      </c>
      <c r="AL64" s="85" t="s">
        <v>99</v>
      </c>
      <c r="AM64" s="85" t="s">
        <v>62</v>
      </c>
      <c r="AN64" s="85" t="s">
        <v>62</v>
      </c>
      <c r="AO64" s="85" t="s">
        <v>99</v>
      </c>
      <c r="AP64" s="4" t="s">
        <v>514</v>
      </c>
      <c r="AQ64" s="85" t="s">
        <v>99</v>
      </c>
      <c r="AR64" s="85" t="s">
        <v>98</v>
      </c>
      <c r="AS64" s="85" t="s">
        <v>62</v>
      </c>
      <c r="AT64" s="85" t="s">
        <v>62</v>
      </c>
      <c r="AU64" s="85" t="s">
        <v>62</v>
      </c>
      <c r="AV64" s="85" t="s">
        <v>62</v>
      </c>
      <c r="AW64" s="85" t="s">
        <v>205</v>
      </c>
      <c r="AX64" s="4" t="s">
        <v>205</v>
      </c>
      <c r="AY64" s="85" t="s">
        <v>188</v>
      </c>
      <c r="AZ64" s="85" t="s">
        <v>109</v>
      </c>
      <c r="BA64" s="85" t="s">
        <v>78</v>
      </c>
      <c r="BB64" s="85" t="s">
        <v>62</v>
      </c>
      <c r="BC64" s="85" t="s">
        <v>62</v>
      </c>
      <c r="BD64" s="4" t="s">
        <v>553</v>
      </c>
      <c r="BE64" s="85" t="s">
        <v>62</v>
      </c>
      <c r="BF64" s="85" t="s">
        <v>62</v>
      </c>
      <c r="BG64" s="85" t="s">
        <v>79</v>
      </c>
      <c r="BH64" s="4" t="s">
        <v>79</v>
      </c>
      <c r="BI64" s="85" t="s">
        <v>62</v>
      </c>
      <c r="BJ64" s="85" t="s">
        <v>92</v>
      </c>
      <c r="BK64" s="85" t="s">
        <v>62</v>
      </c>
      <c r="BL64" s="85" t="s">
        <v>62</v>
      </c>
      <c r="BM64" s="85" t="s">
        <v>504</v>
      </c>
      <c r="BN64" s="85" t="s">
        <v>152</v>
      </c>
      <c r="BO64" s="85" t="s">
        <v>98</v>
      </c>
      <c r="BP64" s="85" t="s">
        <v>83</v>
      </c>
      <c r="BQ64" s="85" t="s">
        <v>95</v>
      </c>
    </row>
    <row r="65" spans="1:69" x14ac:dyDescent="0.2">
      <c r="A65" s="85">
        <v>64</v>
      </c>
      <c r="B65" s="85">
        <v>5677898</v>
      </c>
      <c r="C65" s="85" t="s">
        <v>218</v>
      </c>
      <c r="D65" s="85">
        <v>186</v>
      </c>
      <c r="E65" s="85" t="s">
        <v>219</v>
      </c>
      <c r="F65" s="85" t="s">
        <v>86</v>
      </c>
      <c r="G65" s="85" t="s">
        <v>491</v>
      </c>
      <c r="H65" s="85" t="s">
        <v>64</v>
      </c>
      <c r="I65" s="85" t="s">
        <v>144</v>
      </c>
      <c r="J65" s="85" t="s">
        <v>62</v>
      </c>
      <c r="K65" s="85" t="s">
        <v>62</v>
      </c>
      <c r="L65" s="85" t="s">
        <v>62</v>
      </c>
      <c r="M65" s="85" t="s">
        <v>62</v>
      </c>
      <c r="N65" s="85" t="s">
        <v>62</v>
      </c>
      <c r="O65" s="85" t="s">
        <v>62</v>
      </c>
      <c r="P65" s="85" t="s">
        <v>62</v>
      </c>
      <c r="Q65" s="96" t="s">
        <v>495</v>
      </c>
      <c r="R65" s="85" t="s">
        <v>118</v>
      </c>
      <c r="S65" s="85" t="s">
        <v>62</v>
      </c>
      <c r="T65" s="85" t="s">
        <v>62</v>
      </c>
      <c r="U65" s="85" t="s">
        <v>119</v>
      </c>
      <c r="V65" s="85" t="s">
        <v>62</v>
      </c>
      <c r="W65" s="85" t="s">
        <v>62</v>
      </c>
      <c r="X65" s="4" t="s">
        <v>530</v>
      </c>
      <c r="Y65" s="85" t="s">
        <v>69</v>
      </c>
      <c r="Z65" s="85" t="s">
        <v>62</v>
      </c>
      <c r="AA65" s="85" t="s">
        <v>62</v>
      </c>
      <c r="AB65" s="85" t="s">
        <v>62</v>
      </c>
      <c r="AC65" s="85" t="s">
        <v>62</v>
      </c>
      <c r="AD65" s="85" t="s">
        <v>62</v>
      </c>
      <c r="AE65" s="85" t="s">
        <v>62</v>
      </c>
      <c r="AF65" s="85" t="s">
        <v>62</v>
      </c>
      <c r="AG65" s="85" t="s">
        <v>62</v>
      </c>
      <c r="AH65" s="85" t="s">
        <v>62</v>
      </c>
      <c r="AI65" s="85" t="s">
        <v>62</v>
      </c>
      <c r="AJ65" s="21" t="s">
        <v>531</v>
      </c>
      <c r="AK65" s="85" t="s">
        <v>70</v>
      </c>
      <c r="AL65" s="85" t="s">
        <v>105</v>
      </c>
      <c r="AM65" s="85" t="s">
        <v>62</v>
      </c>
      <c r="AN65" s="85" t="s">
        <v>62</v>
      </c>
      <c r="AO65" s="85" t="s">
        <v>99</v>
      </c>
      <c r="AP65" s="4" t="s">
        <v>514</v>
      </c>
      <c r="AQ65" s="85" t="s">
        <v>106</v>
      </c>
      <c r="AR65" s="85" t="s">
        <v>75</v>
      </c>
      <c r="AS65" s="85" t="s">
        <v>62</v>
      </c>
      <c r="AT65" s="85" t="s">
        <v>62</v>
      </c>
      <c r="AU65" s="85" t="s">
        <v>145</v>
      </c>
      <c r="AV65" s="85" t="s">
        <v>62</v>
      </c>
      <c r="AW65" s="85" t="s">
        <v>62</v>
      </c>
      <c r="AX65" s="4" t="s">
        <v>145</v>
      </c>
      <c r="AY65" s="85" t="s">
        <v>77</v>
      </c>
      <c r="AZ65" s="85" t="s">
        <v>62</v>
      </c>
      <c r="BA65" s="85" t="s">
        <v>62</v>
      </c>
      <c r="BB65" s="85" t="s">
        <v>101</v>
      </c>
      <c r="BC65" s="85" t="s">
        <v>62</v>
      </c>
      <c r="BD65" s="4" t="s">
        <v>101</v>
      </c>
      <c r="BE65" s="85" t="s">
        <v>90</v>
      </c>
      <c r="BF65" s="85" t="s">
        <v>62</v>
      </c>
      <c r="BG65" s="85" t="s">
        <v>62</v>
      </c>
      <c r="BH65" s="4" t="s">
        <v>90</v>
      </c>
      <c r="BI65" s="85" t="s">
        <v>80</v>
      </c>
      <c r="BJ65" s="85" t="s">
        <v>62</v>
      </c>
      <c r="BK65" s="85" t="s">
        <v>62</v>
      </c>
      <c r="BL65" s="85" t="s">
        <v>62</v>
      </c>
      <c r="BM65" s="85" t="s">
        <v>502</v>
      </c>
      <c r="BN65" s="85" t="s">
        <v>152</v>
      </c>
      <c r="BO65" s="85" t="s">
        <v>113</v>
      </c>
      <c r="BP65" s="85" t="s">
        <v>83</v>
      </c>
      <c r="BQ65" s="85" t="s">
        <v>146</v>
      </c>
    </row>
    <row r="66" spans="1:69" x14ac:dyDescent="0.2">
      <c r="A66" s="85">
        <v>65</v>
      </c>
      <c r="B66" s="85">
        <v>5677950</v>
      </c>
      <c r="C66" s="85" t="s">
        <v>220</v>
      </c>
      <c r="D66" s="85">
        <v>151</v>
      </c>
      <c r="E66" s="85" t="s">
        <v>221</v>
      </c>
      <c r="F66" s="85" t="s">
        <v>63</v>
      </c>
      <c r="G66" s="85" t="s">
        <v>482</v>
      </c>
      <c r="H66" s="85" t="s">
        <v>64</v>
      </c>
      <c r="I66" s="85" t="s">
        <v>62</v>
      </c>
      <c r="J66" s="85" t="s">
        <v>65</v>
      </c>
      <c r="K66" s="85" t="s">
        <v>62</v>
      </c>
      <c r="L66" s="85" t="s">
        <v>62</v>
      </c>
      <c r="M66" s="85" t="s">
        <v>62</v>
      </c>
      <c r="N66" s="85" t="s">
        <v>62</v>
      </c>
      <c r="O66" s="85" t="s">
        <v>62</v>
      </c>
      <c r="P66" s="85" t="s">
        <v>62</v>
      </c>
      <c r="Q66" s="85" t="s">
        <v>65</v>
      </c>
      <c r="R66" s="85" t="s">
        <v>104</v>
      </c>
      <c r="S66" s="85" t="s">
        <v>67</v>
      </c>
      <c r="T66" s="85" t="s">
        <v>62</v>
      </c>
      <c r="U66" s="85" t="s">
        <v>62</v>
      </c>
      <c r="V66" s="85" t="s">
        <v>62</v>
      </c>
      <c r="W66" s="85" t="s">
        <v>62</v>
      </c>
      <c r="X66" s="4" t="s">
        <v>528</v>
      </c>
      <c r="Y66" s="85" t="s">
        <v>62</v>
      </c>
      <c r="Z66" s="85" t="s">
        <v>160</v>
      </c>
      <c r="AA66" s="85" t="s">
        <v>62</v>
      </c>
      <c r="AB66" s="85" t="s">
        <v>62</v>
      </c>
      <c r="AC66" s="85" t="s">
        <v>62</v>
      </c>
      <c r="AD66" s="85" t="s">
        <v>62</v>
      </c>
      <c r="AE66" s="85" t="s">
        <v>62</v>
      </c>
      <c r="AF66" s="85" t="s">
        <v>62</v>
      </c>
      <c r="AG66" s="85" t="s">
        <v>62</v>
      </c>
      <c r="AH66" s="85" t="s">
        <v>62</v>
      </c>
      <c r="AI66" s="85" t="s">
        <v>62</v>
      </c>
      <c r="AJ66" s="21" t="s">
        <v>531</v>
      </c>
      <c r="AK66" s="85" t="s">
        <v>113</v>
      </c>
      <c r="AL66" s="85" t="s">
        <v>196</v>
      </c>
      <c r="AM66" s="85" t="s">
        <v>62</v>
      </c>
      <c r="AN66" s="85" t="s">
        <v>73</v>
      </c>
      <c r="AO66" s="85" t="s">
        <v>62</v>
      </c>
      <c r="AP66" s="4" t="s">
        <v>515</v>
      </c>
      <c r="AQ66" s="85" t="s">
        <v>112</v>
      </c>
      <c r="AR66" s="85" t="s">
        <v>123</v>
      </c>
      <c r="AS66" s="85" t="s">
        <v>62</v>
      </c>
      <c r="AT66" s="85" t="s">
        <v>62</v>
      </c>
      <c r="AU66" s="85" t="s">
        <v>62</v>
      </c>
      <c r="AV66" s="85" t="s">
        <v>62</v>
      </c>
      <c r="AW66" s="85" t="s">
        <v>205</v>
      </c>
      <c r="AX66" s="4" t="s">
        <v>205</v>
      </c>
      <c r="AY66" s="85" t="s">
        <v>77</v>
      </c>
      <c r="AZ66" s="85" t="s">
        <v>62</v>
      </c>
      <c r="BA66" s="85" t="s">
        <v>62</v>
      </c>
      <c r="BB66" s="85" t="s">
        <v>101</v>
      </c>
      <c r="BC66" s="85" t="s">
        <v>62</v>
      </c>
      <c r="BD66" s="4" t="s">
        <v>101</v>
      </c>
      <c r="BE66" s="85" t="s">
        <v>90</v>
      </c>
      <c r="BF66" s="85" t="s">
        <v>62</v>
      </c>
      <c r="BG66" s="85" t="s">
        <v>62</v>
      </c>
      <c r="BH66" s="4" t="s">
        <v>90</v>
      </c>
      <c r="BI66" s="85" t="s">
        <v>80</v>
      </c>
      <c r="BJ66" s="85" t="s">
        <v>92</v>
      </c>
      <c r="BK66" s="85" t="s">
        <v>62</v>
      </c>
      <c r="BL66" s="85" t="s">
        <v>81</v>
      </c>
      <c r="BM66" s="85" t="s">
        <v>511</v>
      </c>
      <c r="BN66" s="85" t="s">
        <v>169</v>
      </c>
      <c r="BO66" s="85" t="s">
        <v>113</v>
      </c>
      <c r="BP66" s="85" t="s">
        <v>138</v>
      </c>
      <c r="BQ66" s="85" t="s">
        <v>146</v>
      </c>
    </row>
    <row r="67" spans="1:69" x14ac:dyDescent="0.2">
      <c r="A67" s="85">
        <v>66</v>
      </c>
      <c r="B67" s="85">
        <v>5677971</v>
      </c>
      <c r="C67" s="85" t="s">
        <v>222</v>
      </c>
      <c r="D67" s="85">
        <v>369</v>
      </c>
      <c r="E67" s="85" t="s">
        <v>223</v>
      </c>
      <c r="F67" s="85" t="s">
        <v>63</v>
      </c>
      <c r="G67" s="85" t="s">
        <v>482</v>
      </c>
      <c r="H67" s="85" t="s">
        <v>64</v>
      </c>
      <c r="I67" s="85" t="s">
        <v>62</v>
      </c>
      <c r="J67" s="85" t="s">
        <v>62</v>
      </c>
      <c r="K67" s="85" t="s">
        <v>62</v>
      </c>
      <c r="L67" s="85" t="s">
        <v>525</v>
      </c>
      <c r="M67" s="85" t="s">
        <v>62</v>
      </c>
      <c r="N67" s="85" t="s">
        <v>62</v>
      </c>
      <c r="O67" s="85" t="s">
        <v>62</v>
      </c>
      <c r="P67" s="85" t="s">
        <v>62</v>
      </c>
      <c r="Q67" s="85" t="s">
        <v>525</v>
      </c>
      <c r="R67" s="85" t="s">
        <v>104</v>
      </c>
      <c r="S67" s="85" t="s">
        <v>67</v>
      </c>
      <c r="T67" s="85" t="s">
        <v>68</v>
      </c>
      <c r="U67" s="85" t="s">
        <v>62</v>
      </c>
      <c r="V67" s="85" t="s">
        <v>62</v>
      </c>
      <c r="W67" s="85" t="s">
        <v>62</v>
      </c>
      <c r="X67" s="4" t="s">
        <v>527</v>
      </c>
      <c r="Y67" s="85" t="s">
        <v>62</v>
      </c>
      <c r="Z67" s="85" t="s">
        <v>62</v>
      </c>
      <c r="AA67" s="85" t="s">
        <v>132</v>
      </c>
      <c r="AB67" s="85" t="s">
        <v>62</v>
      </c>
      <c r="AC67" s="85" t="s">
        <v>62</v>
      </c>
      <c r="AD67" s="85" t="s">
        <v>62</v>
      </c>
      <c r="AE67" s="85" t="s">
        <v>62</v>
      </c>
      <c r="AF67" s="85" t="s">
        <v>62</v>
      </c>
      <c r="AG67" s="85" t="s">
        <v>62</v>
      </c>
      <c r="AH67" s="85" t="s">
        <v>62</v>
      </c>
      <c r="AI67" s="85" t="s">
        <v>62</v>
      </c>
      <c r="AJ67" s="21" t="s">
        <v>531</v>
      </c>
      <c r="AK67" s="85" t="s">
        <v>70</v>
      </c>
      <c r="AL67" s="85" t="s">
        <v>105</v>
      </c>
      <c r="AM67" s="85" t="s">
        <v>62</v>
      </c>
      <c r="AN67" s="85" t="s">
        <v>73</v>
      </c>
      <c r="AO67" s="85" t="s">
        <v>62</v>
      </c>
      <c r="AP67" s="4" t="s">
        <v>515</v>
      </c>
      <c r="AQ67" s="85" t="s">
        <v>112</v>
      </c>
      <c r="AR67" s="85" t="s">
        <v>107</v>
      </c>
      <c r="AS67" s="85" t="s">
        <v>76</v>
      </c>
      <c r="AT67" s="85" t="s">
        <v>62</v>
      </c>
      <c r="AU67" s="85" t="s">
        <v>62</v>
      </c>
      <c r="AV67" s="85" t="s">
        <v>62</v>
      </c>
      <c r="AW67" s="85" t="s">
        <v>205</v>
      </c>
      <c r="AX67" s="4" t="s">
        <v>541</v>
      </c>
      <c r="AY67" s="85" t="s">
        <v>100</v>
      </c>
      <c r="AZ67" s="85" t="s">
        <v>62</v>
      </c>
      <c r="BA67" s="85" t="s">
        <v>62</v>
      </c>
      <c r="BB67" s="85" t="s">
        <v>62</v>
      </c>
      <c r="BC67" s="85" t="s">
        <v>126</v>
      </c>
      <c r="BD67" s="4" t="s">
        <v>126</v>
      </c>
      <c r="BE67" s="85" t="s">
        <v>90</v>
      </c>
      <c r="BF67" s="85" t="s">
        <v>62</v>
      </c>
      <c r="BG67" s="85" t="s">
        <v>62</v>
      </c>
      <c r="BH67" s="4" t="s">
        <v>90</v>
      </c>
      <c r="BI67" s="85" t="s">
        <v>80</v>
      </c>
      <c r="BJ67" s="85" t="s">
        <v>62</v>
      </c>
      <c r="BK67" s="85" t="s">
        <v>62</v>
      </c>
      <c r="BL67" s="85" t="s">
        <v>81</v>
      </c>
      <c r="BM67" s="85" t="s">
        <v>500</v>
      </c>
      <c r="BN67" s="85" t="s">
        <v>94</v>
      </c>
      <c r="BO67" s="85" t="s">
        <v>113</v>
      </c>
      <c r="BP67" s="85" t="s">
        <v>83</v>
      </c>
      <c r="BQ67" s="85" t="s">
        <v>102</v>
      </c>
    </row>
    <row r="68" spans="1:69" x14ac:dyDescent="0.2">
      <c r="A68" s="85">
        <v>67</v>
      </c>
      <c r="B68" s="85">
        <v>5678038</v>
      </c>
      <c r="C68" s="85" t="s">
        <v>224</v>
      </c>
      <c r="D68" s="85">
        <v>173</v>
      </c>
      <c r="E68" s="85" t="s">
        <v>62</v>
      </c>
      <c r="F68" s="85" t="s">
        <v>86</v>
      </c>
      <c r="G68" s="85" t="s">
        <v>491</v>
      </c>
      <c r="H68" s="85" t="s">
        <v>116</v>
      </c>
      <c r="I68" s="85" t="s">
        <v>62</v>
      </c>
      <c r="J68" s="85" t="s">
        <v>62</v>
      </c>
      <c r="K68" s="85" t="s">
        <v>62</v>
      </c>
      <c r="L68" s="85" t="s">
        <v>62</v>
      </c>
      <c r="M68" s="85" t="s">
        <v>62</v>
      </c>
      <c r="N68" s="85" t="s">
        <v>62</v>
      </c>
      <c r="O68" s="85" t="s">
        <v>62</v>
      </c>
      <c r="P68" s="85" t="s">
        <v>117</v>
      </c>
      <c r="Q68" s="85" t="s">
        <v>117</v>
      </c>
      <c r="R68" s="85" t="s">
        <v>118</v>
      </c>
      <c r="S68" s="85" t="s">
        <v>62</v>
      </c>
      <c r="T68" s="85" t="s">
        <v>62</v>
      </c>
      <c r="U68" s="85" t="s">
        <v>119</v>
      </c>
      <c r="V68" s="85" t="s">
        <v>62</v>
      </c>
      <c r="W68" s="85" t="s">
        <v>62</v>
      </c>
      <c r="X68" s="4" t="s">
        <v>530</v>
      </c>
      <c r="Y68" s="85" t="s">
        <v>62</v>
      </c>
      <c r="Z68" s="85" t="s">
        <v>62</v>
      </c>
      <c r="AA68" s="85" t="s">
        <v>62</v>
      </c>
      <c r="AB68" s="85" t="s">
        <v>62</v>
      </c>
      <c r="AC68" s="85" t="s">
        <v>62</v>
      </c>
      <c r="AD68" s="85" t="s">
        <v>62</v>
      </c>
      <c r="AE68" s="85" t="s">
        <v>62</v>
      </c>
      <c r="AF68" s="85" t="s">
        <v>62</v>
      </c>
      <c r="AG68" s="85" t="s">
        <v>62</v>
      </c>
      <c r="AH68" s="85" t="s">
        <v>62</v>
      </c>
      <c r="AI68" s="85" t="s">
        <v>97</v>
      </c>
      <c r="AJ68" s="21" t="s">
        <v>97</v>
      </c>
      <c r="AK68" s="85" t="s">
        <v>70</v>
      </c>
      <c r="AL68" s="85" t="s">
        <v>99</v>
      </c>
      <c r="AM68" s="85" t="s">
        <v>62</v>
      </c>
      <c r="AN68" s="85" t="s">
        <v>62</v>
      </c>
      <c r="AO68" s="85" t="s">
        <v>99</v>
      </c>
      <c r="AP68" s="4" t="s">
        <v>514</v>
      </c>
      <c r="AQ68" s="85" t="s">
        <v>99</v>
      </c>
      <c r="AR68" s="85" t="s">
        <v>75</v>
      </c>
      <c r="AS68" s="85" t="s">
        <v>62</v>
      </c>
      <c r="AT68" s="85" t="s">
        <v>62</v>
      </c>
      <c r="AU68" s="85" t="s">
        <v>62</v>
      </c>
      <c r="AV68" s="85" t="s">
        <v>108</v>
      </c>
      <c r="AW68" s="85" t="s">
        <v>62</v>
      </c>
      <c r="AX68" s="4" t="s">
        <v>108</v>
      </c>
      <c r="AY68" s="85" t="s">
        <v>100</v>
      </c>
      <c r="AZ68" s="85" t="s">
        <v>109</v>
      </c>
      <c r="BA68" s="85" t="s">
        <v>62</v>
      </c>
      <c r="BB68" s="85" t="s">
        <v>62</v>
      </c>
      <c r="BC68" s="85" t="s">
        <v>62</v>
      </c>
      <c r="BD68" s="4" t="s">
        <v>109</v>
      </c>
      <c r="BE68" s="85" t="s">
        <v>62</v>
      </c>
      <c r="BF68" s="85" t="s">
        <v>62</v>
      </c>
      <c r="BG68" s="85" t="s">
        <v>79</v>
      </c>
      <c r="BH68" s="4" t="s">
        <v>79</v>
      </c>
      <c r="BI68" s="85" t="s">
        <v>62</v>
      </c>
      <c r="BJ68" s="85" t="s">
        <v>92</v>
      </c>
      <c r="BK68" s="85" t="s">
        <v>62</v>
      </c>
      <c r="BL68" s="85" t="s">
        <v>62</v>
      </c>
      <c r="BM68" s="85" t="s">
        <v>504</v>
      </c>
      <c r="BN68" s="85" t="s">
        <v>152</v>
      </c>
      <c r="BO68" s="85" t="s">
        <v>113</v>
      </c>
      <c r="BP68" s="85" t="s">
        <v>138</v>
      </c>
      <c r="BQ68" s="85" t="s">
        <v>139</v>
      </c>
    </row>
    <row r="69" spans="1:69" x14ac:dyDescent="0.2">
      <c r="A69" s="85">
        <v>68</v>
      </c>
      <c r="B69" s="85">
        <v>5678043</v>
      </c>
      <c r="C69" s="85" t="s">
        <v>225</v>
      </c>
      <c r="D69" s="85">
        <v>310</v>
      </c>
      <c r="E69" s="85" t="s">
        <v>62</v>
      </c>
      <c r="F69" s="85" t="s">
        <v>63</v>
      </c>
      <c r="G69" s="85" t="s">
        <v>491</v>
      </c>
      <c r="H69" s="85" t="s">
        <v>116</v>
      </c>
      <c r="I69" s="85" t="s">
        <v>62</v>
      </c>
      <c r="J69" s="85" t="s">
        <v>62</v>
      </c>
      <c r="K69" s="85" t="s">
        <v>62</v>
      </c>
      <c r="L69" s="85" t="s">
        <v>62</v>
      </c>
      <c r="M69" s="85" t="s">
        <v>203</v>
      </c>
      <c r="N69" s="85" t="s">
        <v>62</v>
      </c>
      <c r="O69" s="85" t="s">
        <v>62</v>
      </c>
      <c r="P69" s="85" t="s">
        <v>62</v>
      </c>
      <c r="Q69" s="96" t="s">
        <v>495</v>
      </c>
      <c r="R69" s="85" t="s">
        <v>66</v>
      </c>
      <c r="S69" s="85" t="s">
        <v>62</v>
      </c>
      <c r="T69" s="85" t="s">
        <v>68</v>
      </c>
      <c r="U69" s="85" t="s">
        <v>62</v>
      </c>
      <c r="V69" s="85" t="s">
        <v>62</v>
      </c>
      <c r="W69" s="85" t="s">
        <v>62</v>
      </c>
      <c r="X69" s="4" t="s">
        <v>529</v>
      </c>
      <c r="Y69" s="85" t="s">
        <v>62</v>
      </c>
      <c r="Z69" s="85" t="s">
        <v>62</v>
      </c>
      <c r="AA69" s="85" t="s">
        <v>62</v>
      </c>
      <c r="AB69" s="85" t="s">
        <v>62</v>
      </c>
      <c r="AC69" s="85" t="s">
        <v>62</v>
      </c>
      <c r="AD69" s="96" t="s">
        <v>226</v>
      </c>
      <c r="AE69" s="85" t="s">
        <v>62</v>
      </c>
      <c r="AF69" s="85" t="s">
        <v>62</v>
      </c>
      <c r="AG69" s="85" t="s">
        <v>62</v>
      </c>
      <c r="AH69" s="85" t="s">
        <v>62</v>
      </c>
      <c r="AI69" s="85" t="s">
        <v>62</v>
      </c>
      <c r="AJ69" s="21" t="s">
        <v>532</v>
      </c>
      <c r="AK69" s="85" t="s">
        <v>70</v>
      </c>
      <c r="AL69" s="85" t="s">
        <v>99</v>
      </c>
      <c r="AM69" s="85" t="s">
        <v>62</v>
      </c>
      <c r="AN69" s="85" t="s">
        <v>62</v>
      </c>
      <c r="AO69" s="85" t="s">
        <v>99</v>
      </c>
      <c r="AP69" s="4" t="s">
        <v>514</v>
      </c>
      <c r="AQ69" s="85" t="s">
        <v>99</v>
      </c>
      <c r="AR69" s="85" t="s">
        <v>123</v>
      </c>
      <c r="AS69" s="85" t="s">
        <v>62</v>
      </c>
      <c r="AT69" s="85" t="s">
        <v>62</v>
      </c>
      <c r="AU69" s="85" t="s">
        <v>62</v>
      </c>
      <c r="AV69" s="85" t="s">
        <v>108</v>
      </c>
      <c r="AW69" s="85" t="s">
        <v>62</v>
      </c>
      <c r="AX69" s="4" t="s">
        <v>108</v>
      </c>
      <c r="AY69" s="85" t="s">
        <v>100</v>
      </c>
      <c r="AZ69" s="85" t="s">
        <v>109</v>
      </c>
      <c r="BA69" s="85" t="s">
        <v>62</v>
      </c>
      <c r="BB69" s="85" t="s">
        <v>62</v>
      </c>
      <c r="BC69" s="85" t="s">
        <v>62</v>
      </c>
      <c r="BD69" s="4" t="s">
        <v>109</v>
      </c>
      <c r="BE69" s="85" t="s">
        <v>90</v>
      </c>
      <c r="BF69" s="85" t="s">
        <v>91</v>
      </c>
      <c r="BG69" s="85" t="s">
        <v>62</v>
      </c>
      <c r="BH69" s="4" t="s">
        <v>545</v>
      </c>
      <c r="BI69" s="85" t="s">
        <v>62</v>
      </c>
      <c r="BJ69" s="85" t="s">
        <v>92</v>
      </c>
      <c r="BK69" s="85" t="s">
        <v>93</v>
      </c>
      <c r="BL69" s="85" t="s">
        <v>81</v>
      </c>
      <c r="BM69" s="85" t="s">
        <v>505</v>
      </c>
      <c r="BN69" s="85" t="s">
        <v>94</v>
      </c>
      <c r="BO69" s="85" t="s">
        <v>70</v>
      </c>
      <c r="BP69" s="85" t="s">
        <v>83</v>
      </c>
      <c r="BQ69" s="85" t="s">
        <v>139</v>
      </c>
    </row>
    <row r="70" spans="1:69" x14ac:dyDescent="0.2">
      <c r="A70" s="85">
        <v>69</v>
      </c>
      <c r="B70" s="85">
        <v>5679061</v>
      </c>
      <c r="C70" s="85" t="s">
        <v>227</v>
      </c>
      <c r="D70" s="85">
        <v>422</v>
      </c>
      <c r="E70" s="85" t="s">
        <v>228</v>
      </c>
      <c r="F70" s="85" t="s">
        <v>63</v>
      </c>
      <c r="G70" s="85" t="s">
        <v>482</v>
      </c>
      <c r="H70" s="85" t="s">
        <v>64</v>
      </c>
      <c r="I70" s="85" t="s">
        <v>62</v>
      </c>
      <c r="J70" s="85" t="s">
        <v>62</v>
      </c>
      <c r="K70" s="85" t="s">
        <v>495</v>
      </c>
      <c r="L70" s="85" t="s">
        <v>62</v>
      </c>
      <c r="M70" s="85" t="s">
        <v>62</v>
      </c>
      <c r="N70" s="85" t="s">
        <v>62</v>
      </c>
      <c r="O70" s="85" t="s">
        <v>62</v>
      </c>
      <c r="P70" s="85" t="s">
        <v>62</v>
      </c>
      <c r="Q70" s="85" t="s">
        <v>495</v>
      </c>
      <c r="R70" s="85" t="s">
        <v>104</v>
      </c>
      <c r="S70" s="85" t="s">
        <v>62</v>
      </c>
      <c r="T70" s="85" t="s">
        <v>68</v>
      </c>
      <c r="U70" s="85" t="s">
        <v>62</v>
      </c>
      <c r="V70" s="85" t="s">
        <v>62</v>
      </c>
      <c r="W70" s="85" t="s">
        <v>62</v>
      </c>
      <c r="X70" s="4" t="s">
        <v>529</v>
      </c>
      <c r="Y70" s="85" t="s">
        <v>62</v>
      </c>
      <c r="Z70" s="85" t="s">
        <v>62</v>
      </c>
      <c r="AA70" s="85" t="s">
        <v>62</v>
      </c>
      <c r="AB70" s="85" t="s">
        <v>62</v>
      </c>
      <c r="AC70" s="85" t="s">
        <v>88</v>
      </c>
      <c r="AD70" s="85" t="s">
        <v>62</v>
      </c>
      <c r="AE70" s="85" t="s">
        <v>62</v>
      </c>
      <c r="AF70" s="85" t="s">
        <v>62</v>
      </c>
      <c r="AG70" s="85" t="s">
        <v>62</v>
      </c>
      <c r="AH70" s="85" t="s">
        <v>62</v>
      </c>
      <c r="AI70" s="85" t="s">
        <v>62</v>
      </c>
      <c r="AJ70" s="21" t="s">
        <v>532</v>
      </c>
      <c r="AK70" s="85" t="s">
        <v>113</v>
      </c>
      <c r="AL70" s="85" t="s">
        <v>196</v>
      </c>
      <c r="AM70" s="85" t="s">
        <v>72</v>
      </c>
      <c r="AN70" s="85" t="s">
        <v>62</v>
      </c>
      <c r="AO70" s="85" t="s">
        <v>62</v>
      </c>
      <c r="AP70" s="4" t="s">
        <v>516</v>
      </c>
      <c r="AQ70" s="85" t="s">
        <v>112</v>
      </c>
      <c r="AR70" s="85" t="s">
        <v>113</v>
      </c>
      <c r="AS70" s="85" t="s">
        <v>62</v>
      </c>
      <c r="AT70" s="85" t="s">
        <v>62</v>
      </c>
      <c r="AU70" s="85" t="s">
        <v>62</v>
      </c>
      <c r="AV70" s="85" t="s">
        <v>62</v>
      </c>
      <c r="AW70" s="85" t="s">
        <v>205</v>
      </c>
      <c r="AX70" s="4" t="s">
        <v>205</v>
      </c>
      <c r="AY70" s="85" t="s">
        <v>77</v>
      </c>
      <c r="AZ70" s="85" t="s">
        <v>62</v>
      </c>
      <c r="BA70" s="85" t="s">
        <v>62</v>
      </c>
      <c r="BB70" s="85" t="s">
        <v>101</v>
      </c>
      <c r="BC70" s="85" t="s">
        <v>62</v>
      </c>
      <c r="BD70" s="4" t="s">
        <v>101</v>
      </c>
      <c r="BE70" s="85" t="s">
        <v>90</v>
      </c>
      <c r="BF70" s="85" t="s">
        <v>91</v>
      </c>
      <c r="BG70" s="85" t="s">
        <v>62</v>
      </c>
      <c r="BH70" s="4" t="s">
        <v>545</v>
      </c>
      <c r="BI70" s="85" t="s">
        <v>80</v>
      </c>
      <c r="BJ70" s="85" t="s">
        <v>62</v>
      </c>
      <c r="BK70" s="85" t="s">
        <v>62</v>
      </c>
      <c r="BL70" s="85" t="s">
        <v>81</v>
      </c>
      <c r="BM70" s="85" t="s">
        <v>500</v>
      </c>
      <c r="BN70" s="85" t="s">
        <v>169</v>
      </c>
      <c r="BO70" s="85" t="s">
        <v>113</v>
      </c>
      <c r="BP70" s="85" t="s">
        <v>83</v>
      </c>
      <c r="BQ70" s="85" t="s">
        <v>84</v>
      </c>
    </row>
    <row r="71" spans="1:69" x14ac:dyDescent="0.2">
      <c r="A71" s="85">
        <v>70</v>
      </c>
      <c r="B71" s="85">
        <v>5679135</v>
      </c>
      <c r="C71" s="85" t="s">
        <v>229</v>
      </c>
      <c r="D71" s="85">
        <v>253</v>
      </c>
      <c r="E71" s="85" t="s">
        <v>62</v>
      </c>
      <c r="F71" s="85" t="s">
        <v>63</v>
      </c>
      <c r="G71" s="85" t="s">
        <v>481</v>
      </c>
      <c r="H71" s="85" t="s">
        <v>116</v>
      </c>
      <c r="I71" s="85" t="s">
        <v>62</v>
      </c>
      <c r="J71" s="85" t="s">
        <v>62</v>
      </c>
      <c r="K71" s="85" t="s">
        <v>62</v>
      </c>
      <c r="L71" s="85" t="s">
        <v>62</v>
      </c>
      <c r="M71" s="85" t="s">
        <v>62</v>
      </c>
      <c r="N71" s="85" t="s">
        <v>62</v>
      </c>
      <c r="O71" s="85" t="s">
        <v>62</v>
      </c>
      <c r="P71" s="85" t="s">
        <v>117</v>
      </c>
      <c r="Q71" s="85" t="s">
        <v>117</v>
      </c>
      <c r="R71" s="85" t="s">
        <v>104</v>
      </c>
      <c r="S71" s="85" t="s">
        <v>67</v>
      </c>
      <c r="T71" s="85" t="s">
        <v>62</v>
      </c>
      <c r="U71" s="85" t="s">
        <v>62</v>
      </c>
      <c r="V71" s="85" t="s">
        <v>62</v>
      </c>
      <c r="W71" s="85" t="s">
        <v>62</v>
      </c>
      <c r="X71" s="4" t="s">
        <v>528</v>
      </c>
      <c r="Y71" s="85" t="s">
        <v>62</v>
      </c>
      <c r="Z71" s="85" t="s">
        <v>62</v>
      </c>
      <c r="AA71" s="85" t="s">
        <v>62</v>
      </c>
      <c r="AB71" s="85" t="s">
        <v>62</v>
      </c>
      <c r="AC71" s="85" t="s">
        <v>62</v>
      </c>
      <c r="AD71" s="85" t="s">
        <v>62</v>
      </c>
      <c r="AE71" s="85" t="s">
        <v>62</v>
      </c>
      <c r="AF71" s="85" t="s">
        <v>62</v>
      </c>
      <c r="AG71" s="85" t="s">
        <v>62</v>
      </c>
      <c r="AH71" s="85" t="s">
        <v>62</v>
      </c>
      <c r="AI71" s="85" t="s">
        <v>97</v>
      </c>
      <c r="AJ71" s="21" t="s">
        <v>97</v>
      </c>
      <c r="AK71" s="85" t="s">
        <v>113</v>
      </c>
      <c r="AL71" s="85" t="s">
        <v>71</v>
      </c>
      <c r="AM71" s="85" t="s">
        <v>62</v>
      </c>
      <c r="AN71" s="85" t="s">
        <v>73</v>
      </c>
      <c r="AO71" s="85" t="s">
        <v>62</v>
      </c>
      <c r="AP71" s="4" t="s">
        <v>515</v>
      </c>
      <c r="AQ71" s="85" t="s">
        <v>74</v>
      </c>
      <c r="AR71" s="85" t="s">
        <v>123</v>
      </c>
      <c r="AS71" s="85" t="s">
        <v>62</v>
      </c>
      <c r="AT71" s="85" t="s">
        <v>62</v>
      </c>
      <c r="AU71" s="85" t="s">
        <v>145</v>
      </c>
      <c r="AV71" s="85" t="s">
        <v>62</v>
      </c>
      <c r="AW71" s="85" t="s">
        <v>62</v>
      </c>
      <c r="AX71" s="4" t="s">
        <v>145</v>
      </c>
      <c r="AY71" s="85" t="s">
        <v>100</v>
      </c>
      <c r="AZ71" s="85" t="s">
        <v>109</v>
      </c>
      <c r="BA71" s="85" t="s">
        <v>62</v>
      </c>
      <c r="BB71" s="85" t="s">
        <v>62</v>
      </c>
      <c r="BC71" s="85" t="s">
        <v>62</v>
      </c>
      <c r="BD71" s="4" t="s">
        <v>109</v>
      </c>
      <c r="BE71" s="85" t="s">
        <v>62</v>
      </c>
      <c r="BF71" s="85" t="s">
        <v>62</v>
      </c>
      <c r="BG71" s="85" t="s">
        <v>79</v>
      </c>
      <c r="BH71" s="4" t="s">
        <v>79</v>
      </c>
      <c r="BI71" s="85" t="s">
        <v>80</v>
      </c>
      <c r="BJ71" s="85" t="s">
        <v>92</v>
      </c>
      <c r="BK71" s="85" t="s">
        <v>93</v>
      </c>
      <c r="BL71" s="85" t="s">
        <v>81</v>
      </c>
      <c r="BM71" s="85" t="s">
        <v>501</v>
      </c>
      <c r="BN71" s="85" t="s">
        <v>152</v>
      </c>
      <c r="BO71" s="85" t="s">
        <v>70</v>
      </c>
      <c r="BP71" s="85" t="s">
        <v>83</v>
      </c>
      <c r="BQ71" s="85" t="s">
        <v>102</v>
      </c>
    </row>
    <row r="72" spans="1:69" x14ac:dyDescent="0.2">
      <c r="A72" s="85">
        <v>71</v>
      </c>
      <c r="B72" s="85">
        <v>5679469</v>
      </c>
      <c r="C72" s="85" t="s">
        <v>230</v>
      </c>
      <c r="D72" s="85">
        <v>705</v>
      </c>
      <c r="E72" s="85" t="s">
        <v>231</v>
      </c>
      <c r="F72" s="85" t="s">
        <v>86</v>
      </c>
      <c r="G72" s="85" t="s">
        <v>482</v>
      </c>
      <c r="H72" s="85" t="s">
        <v>64</v>
      </c>
      <c r="I72" s="85" t="s">
        <v>62</v>
      </c>
      <c r="J72" s="85" t="s">
        <v>65</v>
      </c>
      <c r="K72" s="85" t="s">
        <v>62</v>
      </c>
      <c r="L72" s="85" t="s">
        <v>62</v>
      </c>
      <c r="M72" s="85" t="s">
        <v>62</v>
      </c>
      <c r="N72" s="85" t="s">
        <v>62</v>
      </c>
      <c r="O72" s="85" t="s">
        <v>62</v>
      </c>
      <c r="P72" s="85" t="s">
        <v>62</v>
      </c>
      <c r="Q72" s="85" t="s">
        <v>65</v>
      </c>
      <c r="R72" s="85" t="s">
        <v>104</v>
      </c>
      <c r="S72" s="85" t="s">
        <v>62</v>
      </c>
      <c r="T72" s="85" t="s">
        <v>68</v>
      </c>
      <c r="U72" s="85" t="s">
        <v>62</v>
      </c>
      <c r="V72" s="85" t="s">
        <v>62</v>
      </c>
      <c r="W72" s="85" t="s">
        <v>62</v>
      </c>
      <c r="X72" s="4" t="s">
        <v>529</v>
      </c>
      <c r="Y72" s="85" t="s">
        <v>62</v>
      </c>
      <c r="Z72" s="85" t="s">
        <v>62</v>
      </c>
      <c r="AA72" s="85" t="s">
        <v>62</v>
      </c>
      <c r="AB72" s="85" t="s">
        <v>137</v>
      </c>
      <c r="AC72" s="85" t="s">
        <v>62</v>
      </c>
      <c r="AD72" s="85" t="s">
        <v>62</v>
      </c>
      <c r="AE72" s="85" t="s">
        <v>62</v>
      </c>
      <c r="AF72" s="85" t="s">
        <v>62</v>
      </c>
      <c r="AG72" s="85" t="s">
        <v>62</v>
      </c>
      <c r="AH72" s="85" t="s">
        <v>62</v>
      </c>
      <c r="AI72" s="85" t="s">
        <v>62</v>
      </c>
      <c r="AJ72" s="21" t="s">
        <v>531</v>
      </c>
      <c r="AK72" s="85" t="s">
        <v>70</v>
      </c>
      <c r="AL72" s="85" t="s">
        <v>105</v>
      </c>
      <c r="AM72" s="85" t="s">
        <v>62</v>
      </c>
      <c r="AN72" s="85" t="s">
        <v>73</v>
      </c>
      <c r="AO72" s="85" t="s">
        <v>62</v>
      </c>
      <c r="AP72" s="4" t="s">
        <v>515</v>
      </c>
      <c r="AQ72" s="85" t="s">
        <v>112</v>
      </c>
      <c r="AR72" s="85" t="s">
        <v>123</v>
      </c>
      <c r="AS72" s="85" t="s">
        <v>76</v>
      </c>
      <c r="AT72" s="85" t="s">
        <v>62</v>
      </c>
      <c r="AU72" s="85" t="s">
        <v>62</v>
      </c>
      <c r="AV72" s="85" t="s">
        <v>62</v>
      </c>
      <c r="AW72" s="85" t="s">
        <v>62</v>
      </c>
      <c r="AX72" s="4" t="s">
        <v>76</v>
      </c>
      <c r="AY72" s="85" t="s">
        <v>188</v>
      </c>
      <c r="AZ72" s="85" t="s">
        <v>62</v>
      </c>
      <c r="BA72" s="85" t="s">
        <v>62</v>
      </c>
      <c r="BB72" s="85" t="s">
        <v>101</v>
      </c>
      <c r="BC72" s="85" t="s">
        <v>62</v>
      </c>
      <c r="BD72" s="4" t="s">
        <v>101</v>
      </c>
      <c r="BE72" s="85" t="s">
        <v>90</v>
      </c>
      <c r="BF72" s="85" t="s">
        <v>62</v>
      </c>
      <c r="BG72" s="85" t="s">
        <v>62</v>
      </c>
      <c r="BH72" s="4" t="s">
        <v>90</v>
      </c>
      <c r="BI72" s="85" t="s">
        <v>62</v>
      </c>
      <c r="BJ72" s="85" t="s">
        <v>92</v>
      </c>
      <c r="BK72" s="85" t="s">
        <v>62</v>
      </c>
      <c r="BL72" s="85" t="s">
        <v>62</v>
      </c>
      <c r="BM72" s="85" t="s">
        <v>504</v>
      </c>
      <c r="BN72" s="85" t="s">
        <v>94</v>
      </c>
      <c r="BO72" s="85" t="s">
        <v>113</v>
      </c>
      <c r="BP72" s="85" t="s">
        <v>232</v>
      </c>
      <c r="BQ72" s="85" t="s">
        <v>162</v>
      </c>
    </row>
    <row r="73" spans="1:69" x14ac:dyDescent="0.2">
      <c r="A73" s="85">
        <v>72</v>
      </c>
      <c r="B73" s="85">
        <v>5679616</v>
      </c>
      <c r="C73" s="85" t="s">
        <v>233</v>
      </c>
      <c r="D73" s="85">
        <v>202</v>
      </c>
      <c r="E73" s="85" t="s">
        <v>234</v>
      </c>
      <c r="F73" s="85" t="s">
        <v>63</v>
      </c>
      <c r="G73" s="85" t="s">
        <v>482</v>
      </c>
      <c r="H73" s="85" t="s">
        <v>64</v>
      </c>
      <c r="I73" s="85" t="s">
        <v>62</v>
      </c>
      <c r="J73" s="85" t="s">
        <v>65</v>
      </c>
      <c r="K73" s="85" t="s">
        <v>62</v>
      </c>
      <c r="L73" s="85" t="s">
        <v>62</v>
      </c>
      <c r="M73" s="85" t="s">
        <v>62</v>
      </c>
      <c r="N73" s="85" t="s">
        <v>62</v>
      </c>
      <c r="O73" s="85" t="s">
        <v>62</v>
      </c>
      <c r="P73" s="85" t="s">
        <v>62</v>
      </c>
      <c r="Q73" s="85" t="s">
        <v>65</v>
      </c>
      <c r="R73" s="85" t="s">
        <v>66</v>
      </c>
      <c r="S73" s="85" t="s">
        <v>62</v>
      </c>
      <c r="T73" s="85" t="s">
        <v>68</v>
      </c>
      <c r="U73" s="85" t="s">
        <v>62</v>
      </c>
      <c r="V73" s="85" t="s">
        <v>62</v>
      </c>
      <c r="W73" s="85" t="s">
        <v>62</v>
      </c>
      <c r="X73" s="4" t="s">
        <v>529</v>
      </c>
      <c r="Y73" s="85" t="s">
        <v>62</v>
      </c>
      <c r="Z73" s="85" t="s">
        <v>62</v>
      </c>
      <c r="AA73" s="85" t="s">
        <v>62</v>
      </c>
      <c r="AB73" s="85" t="s">
        <v>62</v>
      </c>
      <c r="AC73" s="85" t="s">
        <v>88</v>
      </c>
      <c r="AD73" s="85" t="s">
        <v>62</v>
      </c>
      <c r="AE73" s="85" t="s">
        <v>62</v>
      </c>
      <c r="AF73" s="85" t="s">
        <v>62</v>
      </c>
      <c r="AG73" s="85" t="s">
        <v>62</v>
      </c>
      <c r="AH73" s="85" t="s">
        <v>62</v>
      </c>
      <c r="AI73" s="85" t="s">
        <v>62</v>
      </c>
      <c r="AJ73" s="21" t="s">
        <v>532</v>
      </c>
      <c r="AK73" s="85" t="s">
        <v>70</v>
      </c>
      <c r="AL73" s="85" t="s">
        <v>105</v>
      </c>
      <c r="AM73" s="85" t="s">
        <v>62</v>
      </c>
      <c r="AN73" s="85" t="s">
        <v>73</v>
      </c>
      <c r="AO73" s="85" t="s">
        <v>62</v>
      </c>
      <c r="AP73" s="4" t="s">
        <v>515</v>
      </c>
      <c r="AQ73" s="85" t="s">
        <v>112</v>
      </c>
      <c r="AR73" s="85" t="s">
        <v>113</v>
      </c>
      <c r="AS73" s="85" t="s">
        <v>76</v>
      </c>
      <c r="AT73" s="85" t="s">
        <v>62</v>
      </c>
      <c r="AU73" s="85" t="s">
        <v>62</v>
      </c>
      <c r="AV73" s="85" t="s">
        <v>62</v>
      </c>
      <c r="AW73" s="85" t="s">
        <v>62</v>
      </c>
      <c r="AX73" s="4" t="s">
        <v>76</v>
      </c>
      <c r="AY73" s="85" t="s">
        <v>100</v>
      </c>
      <c r="AZ73" s="85" t="s">
        <v>62</v>
      </c>
      <c r="BA73" s="85" t="s">
        <v>78</v>
      </c>
      <c r="BB73" s="85" t="s">
        <v>62</v>
      </c>
      <c r="BC73" s="85" t="s">
        <v>62</v>
      </c>
      <c r="BD73" s="4" t="s">
        <v>78</v>
      </c>
      <c r="BE73" s="85" t="s">
        <v>62</v>
      </c>
      <c r="BF73" s="85" t="s">
        <v>62</v>
      </c>
      <c r="BG73" s="85" t="s">
        <v>79</v>
      </c>
      <c r="BH73" s="4" t="s">
        <v>79</v>
      </c>
      <c r="BI73" s="85" t="s">
        <v>62</v>
      </c>
      <c r="BJ73" s="85" t="s">
        <v>62</v>
      </c>
      <c r="BK73" s="85" t="s">
        <v>62</v>
      </c>
      <c r="BL73" s="85" t="s">
        <v>81</v>
      </c>
      <c r="BM73" s="85" t="s">
        <v>503</v>
      </c>
      <c r="BN73" s="85" t="s">
        <v>82</v>
      </c>
      <c r="BO73" s="85" t="s">
        <v>70</v>
      </c>
      <c r="BP73" s="85" t="s">
        <v>138</v>
      </c>
      <c r="BQ73" s="85" t="s">
        <v>95</v>
      </c>
    </row>
    <row r="74" spans="1:69" x14ac:dyDescent="0.2">
      <c r="A74" s="85">
        <v>73</v>
      </c>
      <c r="B74" s="85">
        <v>5679733</v>
      </c>
      <c r="C74" s="85" t="s">
        <v>235</v>
      </c>
      <c r="D74" s="85">
        <v>376</v>
      </c>
      <c r="E74" s="85" t="s">
        <v>236</v>
      </c>
      <c r="F74" s="85" t="s">
        <v>63</v>
      </c>
      <c r="G74" s="85" t="s">
        <v>482</v>
      </c>
      <c r="H74" s="85" t="s">
        <v>116</v>
      </c>
      <c r="I74" s="85" t="s">
        <v>62</v>
      </c>
      <c r="J74" s="85" t="s">
        <v>62</v>
      </c>
      <c r="K74" s="85" t="s">
        <v>62</v>
      </c>
      <c r="L74" s="85" t="s">
        <v>525</v>
      </c>
      <c r="M74" s="85" t="s">
        <v>62</v>
      </c>
      <c r="N74" s="85" t="s">
        <v>62</v>
      </c>
      <c r="O74" s="85" t="s">
        <v>62</v>
      </c>
      <c r="P74" s="85" t="s">
        <v>62</v>
      </c>
      <c r="Q74" s="85" t="s">
        <v>525</v>
      </c>
      <c r="R74" s="85" t="s">
        <v>66</v>
      </c>
      <c r="S74" s="85" t="s">
        <v>62</v>
      </c>
      <c r="T74" s="85" t="s">
        <v>68</v>
      </c>
      <c r="U74" s="85" t="s">
        <v>62</v>
      </c>
      <c r="V74" s="85" t="s">
        <v>62</v>
      </c>
      <c r="W74" s="85" t="s">
        <v>62</v>
      </c>
      <c r="X74" s="4" t="s">
        <v>529</v>
      </c>
      <c r="Y74" s="85" t="s">
        <v>62</v>
      </c>
      <c r="Z74" s="85" t="s">
        <v>62</v>
      </c>
      <c r="AA74" s="85" t="s">
        <v>132</v>
      </c>
      <c r="AB74" s="85" t="s">
        <v>62</v>
      </c>
      <c r="AC74" s="85" t="s">
        <v>62</v>
      </c>
      <c r="AD74" s="85" t="s">
        <v>62</v>
      </c>
      <c r="AE74" s="85" t="s">
        <v>62</v>
      </c>
      <c r="AF74" s="85" t="s">
        <v>62</v>
      </c>
      <c r="AG74" s="85" t="s">
        <v>62</v>
      </c>
      <c r="AH74" s="85" t="s">
        <v>62</v>
      </c>
      <c r="AI74" s="85" t="s">
        <v>62</v>
      </c>
      <c r="AJ74" s="21" t="s">
        <v>531</v>
      </c>
      <c r="AK74" s="85" t="s">
        <v>70</v>
      </c>
      <c r="AL74" s="85" t="s">
        <v>105</v>
      </c>
      <c r="AM74" s="85" t="s">
        <v>72</v>
      </c>
      <c r="AN74" s="85" t="s">
        <v>73</v>
      </c>
      <c r="AO74" s="85" t="s">
        <v>62</v>
      </c>
      <c r="AP74" s="4" t="s">
        <v>513</v>
      </c>
      <c r="AQ74" s="85" t="s">
        <v>112</v>
      </c>
      <c r="AR74" s="85" t="s">
        <v>123</v>
      </c>
      <c r="AS74" s="85" t="s">
        <v>62</v>
      </c>
      <c r="AT74" s="85" t="s">
        <v>62</v>
      </c>
      <c r="AU74" s="85" t="s">
        <v>62</v>
      </c>
      <c r="AV74" s="85" t="s">
        <v>62</v>
      </c>
      <c r="AW74" s="85" t="s">
        <v>205</v>
      </c>
      <c r="AX74" s="4" t="s">
        <v>205</v>
      </c>
      <c r="AY74" s="85" t="s">
        <v>77</v>
      </c>
      <c r="AZ74" s="85" t="s">
        <v>62</v>
      </c>
      <c r="BA74" s="85" t="s">
        <v>78</v>
      </c>
      <c r="BB74" s="85" t="s">
        <v>62</v>
      </c>
      <c r="BC74" s="85" t="s">
        <v>62</v>
      </c>
      <c r="BD74" s="4" t="s">
        <v>78</v>
      </c>
      <c r="BE74" s="85" t="s">
        <v>62</v>
      </c>
      <c r="BF74" s="85" t="s">
        <v>91</v>
      </c>
      <c r="BG74" s="85" t="s">
        <v>79</v>
      </c>
      <c r="BH74" s="4" t="s">
        <v>546</v>
      </c>
      <c r="BI74" s="85" t="s">
        <v>80</v>
      </c>
      <c r="BJ74" s="85" t="s">
        <v>62</v>
      </c>
      <c r="BK74" s="85" t="s">
        <v>62</v>
      </c>
      <c r="BL74" s="85" t="s">
        <v>81</v>
      </c>
      <c r="BM74" s="85" t="s">
        <v>500</v>
      </c>
      <c r="BN74" s="85" t="s">
        <v>82</v>
      </c>
      <c r="BO74" s="85" t="s">
        <v>70</v>
      </c>
      <c r="BP74" s="85" t="s">
        <v>138</v>
      </c>
      <c r="BQ74" s="85" t="s">
        <v>95</v>
      </c>
    </row>
    <row r="75" spans="1:69" x14ac:dyDescent="0.2">
      <c r="A75" s="85">
        <v>74</v>
      </c>
      <c r="B75" s="85">
        <v>5679871</v>
      </c>
      <c r="C75" s="85" t="s">
        <v>237</v>
      </c>
      <c r="D75" s="85">
        <v>508</v>
      </c>
      <c r="E75" s="85" t="s">
        <v>238</v>
      </c>
      <c r="F75" s="85" t="s">
        <v>63</v>
      </c>
      <c r="G75" s="85" t="s">
        <v>491</v>
      </c>
      <c r="H75" s="85" t="s">
        <v>116</v>
      </c>
      <c r="I75" s="85" t="s">
        <v>62</v>
      </c>
      <c r="J75" s="85" t="s">
        <v>62</v>
      </c>
      <c r="K75" s="85" t="s">
        <v>62</v>
      </c>
      <c r="L75" s="85" t="s">
        <v>525</v>
      </c>
      <c r="M75" s="85" t="s">
        <v>62</v>
      </c>
      <c r="N75" s="85" t="s">
        <v>62</v>
      </c>
      <c r="O75" s="85" t="s">
        <v>62</v>
      </c>
      <c r="P75" s="85" t="s">
        <v>62</v>
      </c>
      <c r="Q75" s="85" t="s">
        <v>525</v>
      </c>
      <c r="R75" s="85" t="s">
        <v>66</v>
      </c>
      <c r="S75" s="85" t="s">
        <v>62</v>
      </c>
      <c r="T75" s="85" t="s">
        <v>68</v>
      </c>
      <c r="U75" s="85" t="s">
        <v>62</v>
      </c>
      <c r="V75" s="85" t="s">
        <v>62</v>
      </c>
      <c r="W75" s="85" t="s">
        <v>62</v>
      </c>
      <c r="X75" s="4" t="s">
        <v>529</v>
      </c>
      <c r="Y75" s="85" t="s">
        <v>62</v>
      </c>
      <c r="Z75" s="85" t="s">
        <v>62</v>
      </c>
      <c r="AA75" s="85" t="s">
        <v>62</v>
      </c>
      <c r="AB75" s="85" t="s">
        <v>137</v>
      </c>
      <c r="AC75" s="85" t="s">
        <v>62</v>
      </c>
      <c r="AD75" s="85" t="s">
        <v>62</v>
      </c>
      <c r="AE75" s="85" t="s">
        <v>62</v>
      </c>
      <c r="AF75" s="85" t="s">
        <v>62</v>
      </c>
      <c r="AG75" s="85" t="s">
        <v>62</v>
      </c>
      <c r="AH75" s="85" t="s">
        <v>62</v>
      </c>
      <c r="AI75" s="85" t="s">
        <v>62</v>
      </c>
      <c r="AJ75" s="21" t="s">
        <v>531</v>
      </c>
      <c r="AK75" s="85" t="s">
        <v>113</v>
      </c>
      <c r="AL75" s="85" t="s">
        <v>196</v>
      </c>
      <c r="AM75" s="85" t="s">
        <v>62</v>
      </c>
      <c r="AN75" s="85" t="s">
        <v>73</v>
      </c>
      <c r="AO75" s="85" t="s">
        <v>62</v>
      </c>
      <c r="AP75" s="4" t="s">
        <v>515</v>
      </c>
      <c r="AQ75" s="85" t="s">
        <v>112</v>
      </c>
      <c r="AR75" s="85" t="s">
        <v>75</v>
      </c>
      <c r="AS75" s="85" t="s">
        <v>76</v>
      </c>
      <c r="AT75" s="85" t="s">
        <v>62</v>
      </c>
      <c r="AU75" s="85" t="s">
        <v>62</v>
      </c>
      <c r="AV75" s="85" t="s">
        <v>62</v>
      </c>
      <c r="AW75" s="85" t="s">
        <v>62</v>
      </c>
      <c r="AX75" s="4" t="s">
        <v>76</v>
      </c>
      <c r="AY75" s="85" t="s">
        <v>100</v>
      </c>
      <c r="AZ75" s="85" t="s">
        <v>62</v>
      </c>
      <c r="BA75" s="85" t="s">
        <v>78</v>
      </c>
      <c r="BB75" s="85" t="s">
        <v>62</v>
      </c>
      <c r="BC75" s="85" t="s">
        <v>62</v>
      </c>
      <c r="BD75" s="4" t="s">
        <v>78</v>
      </c>
      <c r="BE75" s="85" t="s">
        <v>62</v>
      </c>
      <c r="BF75" s="85" t="s">
        <v>62</v>
      </c>
      <c r="BG75" s="85" t="s">
        <v>79</v>
      </c>
      <c r="BH75" s="4" t="s">
        <v>79</v>
      </c>
      <c r="BI75" s="85" t="s">
        <v>80</v>
      </c>
      <c r="BJ75" s="85" t="s">
        <v>62</v>
      </c>
      <c r="BK75" s="85" t="s">
        <v>62</v>
      </c>
      <c r="BL75" s="85" t="s">
        <v>81</v>
      </c>
      <c r="BM75" s="85" t="s">
        <v>500</v>
      </c>
      <c r="BN75" s="85" t="s">
        <v>94</v>
      </c>
      <c r="BO75" s="85" t="s">
        <v>98</v>
      </c>
      <c r="BP75" s="85" t="s">
        <v>83</v>
      </c>
      <c r="BQ75" s="85" t="s">
        <v>84</v>
      </c>
    </row>
    <row r="76" spans="1:69" x14ac:dyDescent="0.2">
      <c r="A76" s="85">
        <v>75</v>
      </c>
      <c r="B76" s="85">
        <v>5680423</v>
      </c>
      <c r="C76" s="85" t="s">
        <v>239</v>
      </c>
      <c r="D76" s="85">
        <v>190</v>
      </c>
      <c r="E76" s="85" t="s">
        <v>62</v>
      </c>
      <c r="F76" s="85" t="s">
        <v>86</v>
      </c>
      <c r="G76" s="85" t="s">
        <v>481</v>
      </c>
      <c r="H76" s="85" t="s">
        <v>116</v>
      </c>
      <c r="I76" s="85" t="s">
        <v>62</v>
      </c>
      <c r="J76" s="85" t="s">
        <v>62</v>
      </c>
      <c r="K76" s="85" t="s">
        <v>495</v>
      </c>
      <c r="L76" s="85" t="s">
        <v>62</v>
      </c>
      <c r="M76" s="85" t="s">
        <v>62</v>
      </c>
      <c r="N76" s="85" t="s">
        <v>62</v>
      </c>
      <c r="O76" s="85" t="s">
        <v>62</v>
      </c>
      <c r="P76" s="85" t="s">
        <v>62</v>
      </c>
      <c r="Q76" s="85" t="s">
        <v>495</v>
      </c>
      <c r="R76" s="85" t="s">
        <v>87</v>
      </c>
      <c r="S76" s="85" t="s">
        <v>67</v>
      </c>
      <c r="T76" s="85" t="s">
        <v>62</v>
      </c>
      <c r="U76" s="85" t="s">
        <v>62</v>
      </c>
      <c r="V76" s="85" t="s">
        <v>62</v>
      </c>
      <c r="W76" s="85" t="s">
        <v>62</v>
      </c>
      <c r="X76" s="4" t="s">
        <v>528</v>
      </c>
      <c r="Y76" s="85" t="s">
        <v>62</v>
      </c>
      <c r="Z76" s="85" t="s">
        <v>62</v>
      </c>
      <c r="AA76" s="85" t="s">
        <v>62</v>
      </c>
      <c r="AB76" s="85" t="s">
        <v>62</v>
      </c>
      <c r="AC76" s="85" t="s">
        <v>62</v>
      </c>
      <c r="AD76" s="85" t="s">
        <v>62</v>
      </c>
      <c r="AE76" s="85" t="s">
        <v>62</v>
      </c>
      <c r="AF76" s="85" t="s">
        <v>62</v>
      </c>
      <c r="AG76" s="85" t="s">
        <v>62</v>
      </c>
      <c r="AH76" s="85" t="s">
        <v>62</v>
      </c>
      <c r="AI76" s="85" t="s">
        <v>97</v>
      </c>
      <c r="AJ76" s="21" t="s">
        <v>97</v>
      </c>
      <c r="AK76" s="85" t="s">
        <v>70</v>
      </c>
      <c r="AL76" s="85" t="s">
        <v>71</v>
      </c>
      <c r="AM76" s="85" t="s">
        <v>62</v>
      </c>
      <c r="AN76" s="85" t="s">
        <v>73</v>
      </c>
      <c r="AO76" s="85" t="s">
        <v>62</v>
      </c>
      <c r="AP76" s="4" t="s">
        <v>515</v>
      </c>
      <c r="AQ76" s="85" t="s">
        <v>74</v>
      </c>
      <c r="AR76" s="85" t="s">
        <v>107</v>
      </c>
      <c r="AS76" s="85" t="s">
        <v>62</v>
      </c>
      <c r="AT76" s="85" t="s">
        <v>62</v>
      </c>
      <c r="AU76" s="85" t="s">
        <v>62</v>
      </c>
      <c r="AV76" s="85" t="s">
        <v>62</v>
      </c>
      <c r="AW76" s="85" t="s">
        <v>205</v>
      </c>
      <c r="AX76" s="4" t="s">
        <v>205</v>
      </c>
      <c r="AY76" s="85" t="s">
        <v>77</v>
      </c>
      <c r="AZ76" s="85" t="s">
        <v>62</v>
      </c>
      <c r="BA76" s="85" t="s">
        <v>62</v>
      </c>
      <c r="BB76" s="85" t="s">
        <v>101</v>
      </c>
      <c r="BC76" s="85" t="s">
        <v>62</v>
      </c>
      <c r="BD76" s="4" t="s">
        <v>101</v>
      </c>
      <c r="BE76" s="85" t="s">
        <v>62</v>
      </c>
      <c r="BF76" s="85" t="s">
        <v>62</v>
      </c>
      <c r="BG76" s="85" t="s">
        <v>79</v>
      </c>
      <c r="BH76" s="4" t="s">
        <v>79</v>
      </c>
      <c r="BI76" s="85" t="s">
        <v>80</v>
      </c>
      <c r="BJ76" s="85" t="s">
        <v>62</v>
      </c>
      <c r="BK76" s="85" t="s">
        <v>62</v>
      </c>
      <c r="BL76" s="85" t="s">
        <v>81</v>
      </c>
      <c r="BM76" s="85" t="s">
        <v>500</v>
      </c>
      <c r="BN76" s="85" t="s">
        <v>94</v>
      </c>
      <c r="BO76" s="85" t="s">
        <v>98</v>
      </c>
      <c r="BP76" s="85" t="s">
        <v>83</v>
      </c>
      <c r="BQ76" s="85" t="s">
        <v>139</v>
      </c>
    </row>
    <row r="77" spans="1:69" x14ac:dyDescent="0.2">
      <c r="A77" s="85">
        <v>76</v>
      </c>
      <c r="B77" s="85">
        <v>5680857</v>
      </c>
      <c r="C77" s="85" t="s">
        <v>240</v>
      </c>
      <c r="D77" s="85">
        <v>235</v>
      </c>
      <c r="E77" s="85" t="s">
        <v>62</v>
      </c>
      <c r="F77" s="85" t="s">
        <v>86</v>
      </c>
      <c r="G77" s="85" t="s">
        <v>482</v>
      </c>
      <c r="H77" s="85" t="s">
        <v>64</v>
      </c>
      <c r="I77" s="85" t="s">
        <v>62</v>
      </c>
      <c r="J77" s="85" t="s">
        <v>65</v>
      </c>
      <c r="K77" s="85" t="s">
        <v>62</v>
      </c>
      <c r="L77" s="85" t="s">
        <v>62</v>
      </c>
      <c r="M77" s="85" t="s">
        <v>62</v>
      </c>
      <c r="N77" s="85" t="s">
        <v>62</v>
      </c>
      <c r="O77" s="85" t="s">
        <v>62</v>
      </c>
      <c r="P77" s="85" t="s">
        <v>62</v>
      </c>
      <c r="Q77" s="85" t="s">
        <v>65</v>
      </c>
      <c r="R77" s="85" t="s">
        <v>118</v>
      </c>
      <c r="S77" s="85" t="s">
        <v>62</v>
      </c>
      <c r="T77" s="85" t="s">
        <v>68</v>
      </c>
      <c r="U77" s="85" t="s">
        <v>62</v>
      </c>
      <c r="V77" s="85" t="s">
        <v>62</v>
      </c>
      <c r="W77" s="85" t="s">
        <v>62</v>
      </c>
      <c r="X77" s="4" t="s">
        <v>529</v>
      </c>
      <c r="Y77" s="85" t="s">
        <v>62</v>
      </c>
      <c r="Z77" s="85" t="s">
        <v>62</v>
      </c>
      <c r="AA77" s="85" t="s">
        <v>62</v>
      </c>
      <c r="AB77" s="85" t="s">
        <v>62</v>
      </c>
      <c r="AC77" s="85" t="s">
        <v>88</v>
      </c>
      <c r="AD77" s="85" t="s">
        <v>62</v>
      </c>
      <c r="AE77" s="85" t="s">
        <v>62</v>
      </c>
      <c r="AF77" s="85" t="s">
        <v>62</v>
      </c>
      <c r="AG77" s="85" t="s">
        <v>62</v>
      </c>
      <c r="AH77" s="85" t="s">
        <v>62</v>
      </c>
      <c r="AI77" s="85" t="s">
        <v>62</v>
      </c>
      <c r="AJ77" s="21" t="s">
        <v>532</v>
      </c>
      <c r="AK77" s="85" t="s">
        <v>98</v>
      </c>
      <c r="AL77" s="85" t="s">
        <v>99</v>
      </c>
      <c r="AM77" s="85" t="s">
        <v>62</v>
      </c>
      <c r="AN77" s="85" t="s">
        <v>62</v>
      </c>
      <c r="AO77" s="85" t="s">
        <v>99</v>
      </c>
      <c r="AP77" s="4" t="s">
        <v>514</v>
      </c>
      <c r="AQ77" s="85" t="s">
        <v>99</v>
      </c>
      <c r="AR77" s="85" t="s">
        <v>98</v>
      </c>
      <c r="AS77" s="85" t="s">
        <v>62</v>
      </c>
      <c r="AT77" s="85" t="s">
        <v>62</v>
      </c>
      <c r="AU77" s="85" t="s">
        <v>62</v>
      </c>
      <c r="AV77" s="85" t="s">
        <v>62</v>
      </c>
      <c r="AW77" s="85" t="s">
        <v>205</v>
      </c>
      <c r="AX77" s="4" t="s">
        <v>205</v>
      </c>
      <c r="AY77" s="85" t="s">
        <v>100</v>
      </c>
      <c r="AZ77" s="85" t="s">
        <v>62</v>
      </c>
      <c r="BA77" s="85" t="s">
        <v>78</v>
      </c>
      <c r="BB77" s="85" t="s">
        <v>62</v>
      </c>
      <c r="BC77" s="85" t="s">
        <v>62</v>
      </c>
      <c r="BD77" s="4" t="s">
        <v>78</v>
      </c>
      <c r="BE77" s="85" t="s">
        <v>62</v>
      </c>
      <c r="BF77" s="85" t="s">
        <v>62</v>
      </c>
      <c r="BG77" s="85" t="s">
        <v>79</v>
      </c>
      <c r="BH77" s="4" t="s">
        <v>79</v>
      </c>
      <c r="BI77" s="85" t="s">
        <v>80</v>
      </c>
      <c r="BJ77" s="85" t="s">
        <v>62</v>
      </c>
      <c r="BK77" s="85" t="s">
        <v>62</v>
      </c>
      <c r="BL77" s="85" t="s">
        <v>81</v>
      </c>
      <c r="BM77" s="85" t="s">
        <v>500</v>
      </c>
      <c r="BN77" s="85" t="s">
        <v>94</v>
      </c>
      <c r="BO77" s="85" t="s">
        <v>70</v>
      </c>
      <c r="BP77" s="85" t="s">
        <v>138</v>
      </c>
      <c r="BQ77" s="85" t="s">
        <v>139</v>
      </c>
    </row>
    <row r="78" spans="1:69" x14ac:dyDescent="0.2">
      <c r="A78" s="85">
        <v>77</v>
      </c>
      <c r="B78" s="85">
        <v>5680967</v>
      </c>
      <c r="C78" s="85" t="s">
        <v>241</v>
      </c>
      <c r="D78" s="85">
        <v>293</v>
      </c>
      <c r="E78" s="85" t="s">
        <v>62</v>
      </c>
      <c r="F78" s="85" t="s">
        <v>86</v>
      </c>
      <c r="G78" s="85" t="s">
        <v>491</v>
      </c>
      <c r="H78" s="85" t="s">
        <v>64</v>
      </c>
      <c r="I78" s="85" t="s">
        <v>62</v>
      </c>
      <c r="J78" s="85" t="s">
        <v>65</v>
      </c>
      <c r="K78" s="85" t="s">
        <v>495</v>
      </c>
      <c r="L78" s="85" t="s">
        <v>62</v>
      </c>
      <c r="M78" s="85" t="s">
        <v>62</v>
      </c>
      <c r="N78" s="85" t="s">
        <v>62</v>
      </c>
      <c r="O78" s="85" t="s">
        <v>62</v>
      </c>
      <c r="P78" s="85" t="s">
        <v>62</v>
      </c>
      <c r="Q78" s="85" t="s">
        <v>494</v>
      </c>
      <c r="R78" s="85" t="s">
        <v>66</v>
      </c>
      <c r="S78" s="85" t="s">
        <v>62</v>
      </c>
      <c r="T78" s="85" t="s">
        <v>68</v>
      </c>
      <c r="U78" s="85" t="s">
        <v>62</v>
      </c>
      <c r="V78" s="85" t="s">
        <v>62</v>
      </c>
      <c r="W78" s="85" t="s">
        <v>62</v>
      </c>
      <c r="X78" s="4" t="s">
        <v>529</v>
      </c>
      <c r="Y78" s="85" t="s">
        <v>62</v>
      </c>
      <c r="Z78" s="85" t="s">
        <v>62</v>
      </c>
      <c r="AA78" s="85" t="s">
        <v>132</v>
      </c>
      <c r="AB78" s="85" t="s">
        <v>62</v>
      </c>
      <c r="AC78" s="85" t="s">
        <v>62</v>
      </c>
      <c r="AD78" s="85" t="s">
        <v>62</v>
      </c>
      <c r="AE78" s="85" t="s">
        <v>62</v>
      </c>
      <c r="AF78" s="85" t="s">
        <v>62</v>
      </c>
      <c r="AG78" s="85" t="s">
        <v>62</v>
      </c>
      <c r="AH78" s="85" t="s">
        <v>62</v>
      </c>
      <c r="AI78" s="85" t="s">
        <v>62</v>
      </c>
      <c r="AJ78" s="21" t="s">
        <v>531</v>
      </c>
      <c r="AK78" s="85" t="s">
        <v>113</v>
      </c>
      <c r="AL78" s="85" t="s">
        <v>71</v>
      </c>
      <c r="AM78" s="85" t="s">
        <v>72</v>
      </c>
      <c r="AN78" s="85" t="s">
        <v>73</v>
      </c>
      <c r="AO78" s="85" t="s">
        <v>62</v>
      </c>
      <c r="AP78" s="4" t="s">
        <v>513</v>
      </c>
      <c r="AQ78" s="85" t="s">
        <v>112</v>
      </c>
      <c r="AR78" s="85" t="s">
        <v>107</v>
      </c>
      <c r="AS78" s="85" t="s">
        <v>76</v>
      </c>
      <c r="AT78" s="85" t="s">
        <v>62</v>
      </c>
      <c r="AU78" s="85" t="s">
        <v>62</v>
      </c>
      <c r="AV78" s="85" t="s">
        <v>62</v>
      </c>
      <c r="AW78" s="85" t="s">
        <v>62</v>
      </c>
      <c r="AX78" s="4" t="s">
        <v>76</v>
      </c>
      <c r="AY78" s="85" t="s">
        <v>100</v>
      </c>
      <c r="AZ78" s="85" t="s">
        <v>62</v>
      </c>
      <c r="BA78" s="85" t="s">
        <v>62</v>
      </c>
      <c r="BB78" s="85" t="s">
        <v>62</v>
      </c>
      <c r="BC78" s="85" t="s">
        <v>126</v>
      </c>
      <c r="BD78" s="4" t="s">
        <v>126</v>
      </c>
      <c r="BE78" s="85" t="s">
        <v>90</v>
      </c>
      <c r="BF78" s="85" t="s">
        <v>91</v>
      </c>
      <c r="BG78" s="85" t="s">
        <v>62</v>
      </c>
      <c r="BH78" s="4" t="s">
        <v>545</v>
      </c>
      <c r="BI78" s="85" t="s">
        <v>80</v>
      </c>
      <c r="BJ78" s="85" t="s">
        <v>62</v>
      </c>
      <c r="BK78" s="85" t="s">
        <v>62</v>
      </c>
      <c r="BL78" s="85" t="s">
        <v>81</v>
      </c>
      <c r="BM78" s="85" t="s">
        <v>500</v>
      </c>
      <c r="BN78" s="85" t="s">
        <v>94</v>
      </c>
      <c r="BO78" s="85" t="s">
        <v>70</v>
      </c>
      <c r="BP78" s="85" t="s">
        <v>83</v>
      </c>
      <c r="BQ78" s="85" t="s">
        <v>114</v>
      </c>
    </row>
    <row r="79" spans="1:69" x14ac:dyDescent="0.2">
      <c r="A79" s="85">
        <v>78</v>
      </c>
      <c r="B79" s="85">
        <v>5681001</v>
      </c>
      <c r="C79" s="85" t="s">
        <v>242</v>
      </c>
      <c r="D79" s="85">
        <v>160</v>
      </c>
      <c r="E79" s="85" t="s">
        <v>243</v>
      </c>
      <c r="F79" s="85" t="s">
        <v>86</v>
      </c>
      <c r="G79" s="85" t="s">
        <v>482</v>
      </c>
      <c r="H79" s="85" t="s">
        <v>64</v>
      </c>
      <c r="I79" s="85" t="s">
        <v>62</v>
      </c>
      <c r="J79" s="85" t="s">
        <v>65</v>
      </c>
      <c r="K79" s="85" t="s">
        <v>62</v>
      </c>
      <c r="L79" s="85" t="s">
        <v>62</v>
      </c>
      <c r="M79" s="85" t="s">
        <v>62</v>
      </c>
      <c r="N79" s="85" t="s">
        <v>62</v>
      </c>
      <c r="O79" s="85" t="s">
        <v>62</v>
      </c>
      <c r="P79" s="85" t="s">
        <v>62</v>
      </c>
      <c r="Q79" s="85" t="s">
        <v>65</v>
      </c>
      <c r="R79" s="85" t="s">
        <v>118</v>
      </c>
      <c r="S79" s="85" t="s">
        <v>67</v>
      </c>
      <c r="T79" s="85" t="s">
        <v>62</v>
      </c>
      <c r="U79" s="85" t="s">
        <v>62</v>
      </c>
      <c r="V79" s="85" t="s">
        <v>62</v>
      </c>
      <c r="W79" s="85" t="s">
        <v>62</v>
      </c>
      <c r="X79" s="4" t="s">
        <v>528</v>
      </c>
      <c r="Y79" s="85" t="s">
        <v>62</v>
      </c>
      <c r="Z79" s="85" t="s">
        <v>62</v>
      </c>
      <c r="AA79" s="85" t="s">
        <v>62</v>
      </c>
      <c r="AB79" s="85" t="s">
        <v>62</v>
      </c>
      <c r="AC79" s="85" t="s">
        <v>62</v>
      </c>
      <c r="AD79" s="85" t="s">
        <v>62</v>
      </c>
      <c r="AE79" s="85" t="s">
        <v>62</v>
      </c>
      <c r="AF79" s="85" t="s">
        <v>62</v>
      </c>
      <c r="AG79" s="85" t="s">
        <v>62</v>
      </c>
      <c r="AH79" s="85" t="s">
        <v>62</v>
      </c>
      <c r="AI79" s="85" t="s">
        <v>97</v>
      </c>
      <c r="AJ79" s="21" t="s">
        <v>97</v>
      </c>
      <c r="AK79" s="85" t="s">
        <v>70</v>
      </c>
      <c r="AL79" s="85" t="s">
        <v>71</v>
      </c>
      <c r="AM79" s="85" t="s">
        <v>72</v>
      </c>
      <c r="AN79" s="85" t="s">
        <v>73</v>
      </c>
      <c r="AO79" s="85" t="s">
        <v>62</v>
      </c>
      <c r="AP79" s="4" t="s">
        <v>513</v>
      </c>
      <c r="AQ79" s="85" t="s">
        <v>74</v>
      </c>
      <c r="AR79" s="85" t="s">
        <v>98</v>
      </c>
      <c r="AS79" s="85" t="s">
        <v>62</v>
      </c>
      <c r="AT79" s="85" t="s">
        <v>62</v>
      </c>
      <c r="AU79" s="85" t="s">
        <v>62</v>
      </c>
      <c r="AV79" s="85" t="s">
        <v>108</v>
      </c>
      <c r="AW79" s="85" t="s">
        <v>62</v>
      </c>
      <c r="AX79" s="4" t="s">
        <v>108</v>
      </c>
      <c r="AY79" s="85" t="s">
        <v>77</v>
      </c>
      <c r="AZ79" s="85" t="s">
        <v>62</v>
      </c>
      <c r="BA79" s="85" t="s">
        <v>62</v>
      </c>
      <c r="BB79" s="85" t="s">
        <v>62</v>
      </c>
      <c r="BC79" s="85" t="s">
        <v>126</v>
      </c>
      <c r="BD79" s="4" t="s">
        <v>126</v>
      </c>
      <c r="BE79" s="85" t="s">
        <v>62</v>
      </c>
      <c r="BF79" s="85" t="s">
        <v>62</v>
      </c>
      <c r="BG79" s="85" t="s">
        <v>79</v>
      </c>
      <c r="BH79" s="4" t="s">
        <v>79</v>
      </c>
      <c r="BI79" s="85" t="s">
        <v>80</v>
      </c>
      <c r="BJ79" s="85" t="s">
        <v>62</v>
      </c>
      <c r="BK79" s="85" t="s">
        <v>62</v>
      </c>
      <c r="BL79" s="85" t="s">
        <v>81</v>
      </c>
      <c r="BM79" s="85" t="s">
        <v>500</v>
      </c>
      <c r="BN79" s="85" t="s">
        <v>94</v>
      </c>
      <c r="BO79" s="85" t="s">
        <v>98</v>
      </c>
      <c r="BP79" s="85" t="s">
        <v>83</v>
      </c>
      <c r="BQ79" s="85" t="s">
        <v>139</v>
      </c>
    </row>
    <row r="80" spans="1:69" x14ac:dyDescent="0.2">
      <c r="A80" s="85">
        <v>79</v>
      </c>
      <c r="B80" s="85">
        <v>5681002</v>
      </c>
      <c r="C80" s="85" t="s">
        <v>244</v>
      </c>
      <c r="D80" s="85">
        <v>354</v>
      </c>
      <c r="E80" s="85" t="s">
        <v>62</v>
      </c>
      <c r="F80" s="85" t="s">
        <v>86</v>
      </c>
      <c r="G80" s="85"/>
      <c r="H80" s="85" t="s">
        <v>116</v>
      </c>
      <c r="I80" s="85" t="s">
        <v>62</v>
      </c>
      <c r="J80" s="85" t="s">
        <v>65</v>
      </c>
      <c r="K80" s="85" t="s">
        <v>62</v>
      </c>
      <c r="L80" s="85" t="s">
        <v>62</v>
      </c>
      <c r="M80" s="85" t="s">
        <v>62</v>
      </c>
      <c r="N80" s="85" t="s">
        <v>62</v>
      </c>
      <c r="O80" s="85" t="s">
        <v>62</v>
      </c>
      <c r="P80" s="85" t="s">
        <v>62</v>
      </c>
      <c r="Q80" s="85" t="s">
        <v>65</v>
      </c>
      <c r="R80" s="85" t="s">
        <v>66</v>
      </c>
      <c r="S80" s="85" t="s">
        <v>62</v>
      </c>
      <c r="T80" s="85" t="s">
        <v>68</v>
      </c>
      <c r="U80" s="85" t="s">
        <v>62</v>
      </c>
      <c r="V80" s="85" t="s">
        <v>62</v>
      </c>
      <c r="W80" s="85" t="s">
        <v>62</v>
      </c>
      <c r="X80" s="4" t="s">
        <v>529</v>
      </c>
      <c r="Y80" s="85" t="s">
        <v>62</v>
      </c>
      <c r="Z80" s="85" t="s">
        <v>62</v>
      </c>
      <c r="AA80" s="85" t="s">
        <v>132</v>
      </c>
      <c r="AB80" s="85" t="s">
        <v>62</v>
      </c>
      <c r="AC80" s="85" t="s">
        <v>62</v>
      </c>
      <c r="AD80" s="85" t="s">
        <v>62</v>
      </c>
      <c r="AE80" s="85" t="s">
        <v>62</v>
      </c>
      <c r="AF80" s="85" t="s">
        <v>62</v>
      </c>
      <c r="AG80" s="85" t="s">
        <v>62</v>
      </c>
      <c r="AH80" s="85" t="s">
        <v>62</v>
      </c>
      <c r="AI80" s="85" t="s">
        <v>62</v>
      </c>
      <c r="AJ80" s="21" t="s">
        <v>531</v>
      </c>
      <c r="AK80" s="85" t="s">
        <v>70</v>
      </c>
      <c r="AL80" s="85" t="s">
        <v>99</v>
      </c>
      <c r="AM80" s="85" t="s">
        <v>62</v>
      </c>
      <c r="AN80" s="85" t="s">
        <v>62</v>
      </c>
      <c r="AO80" s="85" t="s">
        <v>99</v>
      </c>
      <c r="AP80" s="4" t="s">
        <v>514</v>
      </c>
      <c r="AQ80" s="85" t="s">
        <v>99</v>
      </c>
      <c r="AR80" s="85" t="s">
        <v>123</v>
      </c>
      <c r="AS80" s="85" t="s">
        <v>62</v>
      </c>
      <c r="AT80" s="85" t="s">
        <v>62</v>
      </c>
      <c r="AU80" s="85" t="s">
        <v>62</v>
      </c>
      <c r="AV80" s="85" t="s">
        <v>62</v>
      </c>
      <c r="AW80" s="85" t="s">
        <v>205</v>
      </c>
      <c r="AX80" s="4" t="s">
        <v>205</v>
      </c>
      <c r="AY80" s="85" t="s">
        <v>77</v>
      </c>
      <c r="AZ80" s="85" t="s">
        <v>62</v>
      </c>
      <c r="BA80" s="85" t="s">
        <v>62</v>
      </c>
      <c r="BB80" s="85" t="s">
        <v>101</v>
      </c>
      <c r="BC80" s="85" t="s">
        <v>62</v>
      </c>
      <c r="BD80" s="4" t="s">
        <v>101</v>
      </c>
      <c r="BE80" s="85" t="s">
        <v>62</v>
      </c>
      <c r="BF80" s="85" t="s">
        <v>62</v>
      </c>
      <c r="BG80" s="85" t="s">
        <v>79</v>
      </c>
      <c r="BH80" s="4" t="s">
        <v>79</v>
      </c>
      <c r="BI80" s="85" t="s">
        <v>62</v>
      </c>
      <c r="BJ80" s="85" t="s">
        <v>62</v>
      </c>
      <c r="BK80" s="85" t="s">
        <v>93</v>
      </c>
      <c r="BL80" s="85" t="s">
        <v>81</v>
      </c>
      <c r="BM80" s="85" t="s">
        <v>512</v>
      </c>
      <c r="BN80" s="85" t="s">
        <v>169</v>
      </c>
      <c r="BO80" s="85" t="s">
        <v>70</v>
      </c>
      <c r="BP80" s="85" t="s">
        <v>83</v>
      </c>
      <c r="BQ80" s="85" t="s">
        <v>95</v>
      </c>
    </row>
    <row r="81" spans="1:69" x14ac:dyDescent="0.2">
      <c r="A81" s="85">
        <v>80</v>
      </c>
      <c r="B81" s="85">
        <v>5681392</v>
      </c>
      <c r="C81" s="85" t="s">
        <v>246</v>
      </c>
      <c r="D81" s="85">
        <v>261</v>
      </c>
      <c r="E81" s="85" t="s">
        <v>247</v>
      </c>
      <c r="F81" s="85" t="s">
        <v>86</v>
      </c>
      <c r="G81" s="85" t="s">
        <v>481</v>
      </c>
      <c r="H81" s="85" t="s">
        <v>116</v>
      </c>
      <c r="I81" s="85" t="s">
        <v>62</v>
      </c>
      <c r="J81" s="85" t="s">
        <v>65</v>
      </c>
      <c r="K81" s="85" t="s">
        <v>62</v>
      </c>
      <c r="L81" s="85" t="s">
        <v>62</v>
      </c>
      <c r="M81" s="85" t="s">
        <v>62</v>
      </c>
      <c r="N81" s="85" t="s">
        <v>62</v>
      </c>
      <c r="O81" s="85" t="s">
        <v>62</v>
      </c>
      <c r="P81" s="85" t="s">
        <v>62</v>
      </c>
      <c r="Q81" s="85" t="s">
        <v>65</v>
      </c>
      <c r="R81" s="85" t="s">
        <v>87</v>
      </c>
      <c r="S81" s="85" t="s">
        <v>67</v>
      </c>
      <c r="T81" s="85" t="s">
        <v>62</v>
      </c>
      <c r="U81" s="85" t="s">
        <v>62</v>
      </c>
      <c r="V81" s="85" t="s">
        <v>62</v>
      </c>
      <c r="W81" s="85" t="s">
        <v>62</v>
      </c>
      <c r="X81" s="4" t="s">
        <v>528</v>
      </c>
      <c r="Y81" s="85" t="s">
        <v>62</v>
      </c>
      <c r="Z81" s="85" t="s">
        <v>62</v>
      </c>
      <c r="AA81" s="85" t="s">
        <v>62</v>
      </c>
      <c r="AB81" s="85" t="s">
        <v>137</v>
      </c>
      <c r="AC81" s="85" t="s">
        <v>62</v>
      </c>
      <c r="AD81" s="85" t="s">
        <v>62</v>
      </c>
      <c r="AE81" s="85" t="s">
        <v>62</v>
      </c>
      <c r="AF81" s="85" t="s">
        <v>62</v>
      </c>
      <c r="AG81" s="85" t="s">
        <v>248</v>
      </c>
      <c r="AH81" s="85" t="s">
        <v>62</v>
      </c>
      <c r="AI81" s="85" t="s">
        <v>62</v>
      </c>
      <c r="AJ81" s="21" t="s">
        <v>531</v>
      </c>
      <c r="AK81" s="85" t="s">
        <v>113</v>
      </c>
      <c r="AL81" s="85" t="s">
        <v>99</v>
      </c>
      <c r="AM81" s="85" t="s">
        <v>62</v>
      </c>
      <c r="AN81" s="85" t="s">
        <v>62</v>
      </c>
      <c r="AO81" s="85" t="s">
        <v>99</v>
      </c>
      <c r="AP81" s="4" t="s">
        <v>514</v>
      </c>
      <c r="AQ81" s="85" t="s">
        <v>74</v>
      </c>
      <c r="AR81" s="85" t="s">
        <v>123</v>
      </c>
      <c r="AS81" s="85" t="s">
        <v>62</v>
      </c>
      <c r="AT81" s="85" t="s">
        <v>62</v>
      </c>
      <c r="AU81" s="85" t="s">
        <v>62</v>
      </c>
      <c r="AV81" s="85" t="s">
        <v>108</v>
      </c>
      <c r="AW81" s="85" t="s">
        <v>62</v>
      </c>
      <c r="AX81" s="4" t="s">
        <v>108</v>
      </c>
      <c r="AY81" s="85" t="s">
        <v>77</v>
      </c>
      <c r="AZ81" s="85" t="s">
        <v>109</v>
      </c>
      <c r="BA81" s="85" t="s">
        <v>62</v>
      </c>
      <c r="BB81" s="85" t="s">
        <v>62</v>
      </c>
      <c r="BC81" s="85" t="s">
        <v>62</v>
      </c>
      <c r="BD81" s="4" t="s">
        <v>109</v>
      </c>
      <c r="BE81" s="85" t="s">
        <v>62</v>
      </c>
      <c r="BF81" s="85" t="s">
        <v>62</v>
      </c>
      <c r="BG81" s="85" t="s">
        <v>79</v>
      </c>
      <c r="BH81" s="4" t="s">
        <v>79</v>
      </c>
      <c r="BI81" s="85" t="s">
        <v>80</v>
      </c>
      <c r="BJ81" s="85" t="s">
        <v>62</v>
      </c>
      <c r="BK81" s="85" t="s">
        <v>62</v>
      </c>
      <c r="BL81" s="85" t="s">
        <v>62</v>
      </c>
      <c r="BM81" s="85" t="s">
        <v>502</v>
      </c>
      <c r="BN81" s="85" t="s">
        <v>82</v>
      </c>
      <c r="BO81" s="85" t="s">
        <v>70</v>
      </c>
      <c r="BP81" s="85" t="s">
        <v>83</v>
      </c>
      <c r="BQ81" s="85" t="s">
        <v>146</v>
      </c>
    </row>
    <row r="82" spans="1:69" x14ac:dyDescent="0.2">
      <c r="A82" s="85">
        <v>81</v>
      </c>
      <c r="B82" s="85">
        <v>5681643</v>
      </c>
      <c r="C82" s="85" t="s">
        <v>249</v>
      </c>
      <c r="D82" s="85">
        <v>363</v>
      </c>
      <c r="E82" s="85" t="s">
        <v>62</v>
      </c>
      <c r="F82" s="85" t="s">
        <v>63</v>
      </c>
      <c r="G82" s="85" t="s">
        <v>481</v>
      </c>
      <c r="H82" s="85" t="s">
        <v>116</v>
      </c>
      <c r="I82" s="85" t="s">
        <v>62</v>
      </c>
      <c r="J82" s="85" t="s">
        <v>62</v>
      </c>
      <c r="K82" s="85" t="s">
        <v>495</v>
      </c>
      <c r="L82" s="85" t="s">
        <v>525</v>
      </c>
      <c r="M82" s="85" t="s">
        <v>62</v>
      </c>
      <c r="N82" s="85" t="s">
        <v>62</v>
      </c>
      <c r="O82" s="85" t="s">
        <v>62</v>
      </c>
      <c r="P82" s="85" t="s">
        <v>62</v>
      </c>
      <c r="Q82" s="85" t="s">
        <v>525</v>
      </c>
      <c r="R82" s="85" t="s">
        <v>87</v>
      </c>
      <c r="S82" s="85" t="s">
        <v>67</v>
      </c>
      <c r="T82" s="85" t="s">
        <v>62</v>
      </c>
      <c r="U82" s="85" t="s">
        <v>62</v>
      </c>
      <c r="V82" s="85" t="s">
        <v>62</v>
      </c>
      <c r="W82" s="85" t="s">
        <v>62</v>
      </c>
      <c r="X82" s="4" t="s">
        <v>528</v>
      </c>
      <c r="Y82" s="85" t="s">
        <v>62</v>
      </c>
      <c r="Z82" s="85" t="s">
        <v>62</v>
      </c>
      <c r="AA82" s="85" t="s">
        <v>62</v>
      </c>
      <c r="AB82" s="85" t="s">
        <v>62</v>
      </c>
      <c r="AC82" s="85" t="s">
        <v>62</v>
      </c>
      <c r="AD82" s="85" t="s">
        <v>62</v>
      </c>
      <c r="AE82" s="85" t="s">
        <v>62</v>
      </c>
      <c r="AF82" s="85" t="s">
        <v>62</v>
      </c>
      <c r="AG82" s="85" t="s">
        <v>62</v>
      </c>
      <c r="AH82" s="85" t="s">
        <v>62</v>
      </c>
      <c r="AI82" s="85" t="s">
        <v>97</v>
      </c>
      <c r="AJ82" s="21" t="s">
        <v>97</v>
      </c>
      <c r="AK82" s="85" t="s">
        <v>70</v>
      </c>
      <c r="AL82" s="85" t="s">
        <v>71</v>
      </c>
      <c r="AM82" s="85" t="s">
        <v>62</v>
      </c>
      <c r="AN82" s="85" t="s">
        <v>62</v>
      </c>
      <c r="AO82" s="85" t="s">
        <v>99</v>
      </c>
      <c r="AP82" s="4" t="s">
        <v>514</v>
      </c>
      <c r="AQ82" s="85" t="s">
        <v>74</v>
      </c>
      <c r="AR82" s="85" t="s">
        <v>123</v>
      </c>
      <c r="AS82" s="85" t="s">
        <v>76</v>
      </c>
      <c r="AT82" s="85" t="s">
        <v>62</v>
      </c>
      <c r="AU82" s="85" t="s">
        <v>62</v>
      </c>
      <c r="AV82" s="85" t="s">
        <v>62</v>
      </c>
      <c r="AW82" s="85" t="s">
        <v>62</v>
      </c>
      <c r="AX82" s="4" t="s">
        <v>76</v>
      </c>
      <c r="AY82" s="85" t="s">
        <v>100</v>
      </c>
      <c r="AZ82" s="85" t="s">
        <v>109</v>
      </c>
      <c r="BA82" s="85" t="s">
        <v>62</v>
      </c>
      <c r="BB82" s="85" t="s">
        <v>62</v>
      </c>
      <c r="BC82" s="85" t="s">
        <v>62</v>
      </c>
      <c r="BD82" s="4" t="s">
        <v>109</v>
      </c>
      <c r="BE82" s="85" t="s">
        <v>62</v>
      </c>
      <c r="BF82" s="85" t="s">
        <v>62</v>
      </c>
      <c r="BG82" s="85" t="s">
        <v>79</v>
      </c>
      <c r="BH82" s="4" t="s">
        <v>79</v>
      </c>
      <c r="BI82" s="85" t="s">
        <v>80</v>
      </c>
      <c r="BJ82" s="85" t="s">
        <v>62</v>
      </c>
      <c r="BK82" s="85" t="s">
        <v>62</v>
      </c>
      <c r="BL82" s="85" t="s">
        <v>81</v>
      </c>
      <c r="BM82" s="85" t="s">
        <v>500</v>
      </c>
      <c r="BN82" s="85" t="s">
        <v>94</v>
      </c>
      <c r="BO82" s="85" t="s">
        <v>70</v>
      </c>
      <c r="BP82" s="85" t="s">
        <v>83</v>
      </c>
      <c r="BQ82" s="85" t="s">
        <v>84</v>
      </c>
    </row>
    <row r="83" spans="1:69" x14ac:dyDescent="0.2">
      <c r="A83" s="85">
        <v>82</v>
      </c>
      <c r="B83" s="85">
        <v>5681710</v>
      </c>
      <c r="C83" s="85" t="s">
        <v>250</v>
      </c>
      <c r="D83" s="85">
        <v>265</v>
      </c>
      <c r="E83" s="85" t="s">
        <v>251</v>
      </c>
      <c r="F83" s="85" t="s">
        <v>63</v>
      </c>
      <c r="G83" s="85" t="s">
        <v>482</v>
      </c>
      <c r="H83" s="85" t="s">
        <v>64</v>
      </c>
      <c r="I83" s="85" t="s">
        <v>62</v>
      </c>
      <c r="J83" s="85" t="s">
        <v>62</v>
      </c>
      <c r="K83" s="85" t="s">
        <v>62</v>
      </c>
      <c r="L83" s="85" t="s">
        <v>525</v>
      </c>
      <c r="M83" s="85" t="s">
        <v>62</v>
      </c>
      <c r="N83" s="85" t="s">
        <v>62</v>
      </c>
      <c r="O83" s="85" t="s">
        <v>62</v>
      </c>
      <c r="P83" s="85" t="s">
        <v>62</v>
      </c>
      <c r="Q83" s="85" t="s">
        <v>525</v>
      </c>
      <c r="R83" s="85" t="s">
        <v>66</v>
      </c>
      <c r="S83" s="85" t="s">
        <v>67</v>
      </c>
      <c r="T83" s="85" t="s">
        <v>62</v>
      </c>
      <c r="U83" s="85" t="s">
        <v>62</v>
      </c>
      <c r="V83" s="85" t="s">
        <v>62</v>
      </c>
      <c r="W83" s="85" t="s">
        <v>62</v>
      </c>
      <c r="X83" s="4" t="s">
        <v>528</v>
      </c>
      <c r="Y83" s="85" t="s">
        <v>62</v>
      </c>
      <c r="Z83" s="85" t="s">
        <v>62</v>
      </c>
      <c r="AA83" s="85" t="s">
        <v>62</v>
      </c>
      <c r="AB83" s="85" t="s">
        <v>62</v>
      </c>
      <c r="AC83" s="85" t="s">
        <v>62</v>
      </c>
      <c r="AD83" s="85" t="s">
        <v>62</v>
      </c>
      <c r="AE83" s="85" t="s">
        <v>252</v>
      </c>
      <c r="AF83" s="85" t="s">
        <v>62</v>
      </c>
      <c r="AG83" s="85" t="s">
        <v>62</v>
      </c>
      <c r="AH83" s="85" t="s">
        <v>62</v>
      </c>
      <c r="AI83" s="85" t="s">
        <v>62</v>
      </c>
      <c r="AJ83" s="21" t="s">
        <v>532</v>
      </c>
      <c r="AK83" s="85" t="s">
        <v>98</v>
      </c>
      <c r="AL83" s="85" t="s">
        <v>105</v>
      </c>
      <c r="AM83" s="85" t="s">
        <v>62</v>
      </c>
      <c r="AN83" s="85" t="s">
        <v>73</v>
      </c>
      <c r="AO83" s="85" t="s">
        <v>62</v>
      </c>
      <c r="AP83" s="4" t="s">
        <v>515</v>
      </c>
      <c r="AQ83" s="85" t="s">
        <v>74</v>
      </c>
      <c r="AR83" s="85" t="s">
        <v>123</v>
      </c>
      <c r="AS83" s="85" t="s">
        <v>76</v>
      </c>
      <c r="AT83" s="85" t="s">
        <v>62</v>
      </c>
      <c r="AU83" s="85" t="s">
        <v>62</v>
      </c>
      <c r="AV83" s="85" t="s">
        <v>62</v>
      </c>
      <c r="AW83" s="85" t="s">
        <v>62</v>
      </c>
      <c r="AX83" s="4" t="s">
        <v>76</v>
      </c>
      <c r="AY83" s="85" t="s">
        <v>77</v>
      </c>
      <c r="AZ83" s="85" t="s">
        <v>62</v>
      </c>
      <c r="BA83" s="85" t="s">
        <v>78</v>
      </c>
      <c r="BB83" s="85" t="s">
        <v>62</v>
      </c>
      <c r="BC83" s="85" t="s">
        <v>62</v>
      </c>
      <c r="BD83" s="4" t="s">
        <v>78</v>
      </c>
      <c r="BE83" s="85" t="s">
        <v>62</v>
      </c>
      <c r="BF83" s="85" t="s">
        <v>62</v>
      </c>
      <c r="BG83" s="85" t="s">
        <v>79</v>
      </c>
      <c r="BH83" s="4" t="s">
        <v>79</v>
      </c>
      <c r="BI83" s="85" t="s">
        <v>80</v>
      </c>
      <c r="BJ83" s="85" t="s">
        <v>62</v>
      </c>
      <c r="BK83" s="85" t="s">
        <v>62</v>
      </c>
      <c r="BL83" s="85" t="s">
        <v>81</v>
      </c>
      <c r="BM83" s="85" t="s">
        <v>500</v>
      </c>
      <c r="BN83" s="85" t="s">
        <v>94</v>
      </c>
      <c r="BO83" s="85" t="s">
        <v>113</v>
      </c>
      <c r="BP83" s="85" t="s">
        <v>138</v>
      </c>
      <c r="BQ83" s="85" t="s">
        <v>84</v>
      </c>
    </row>
    <row r="84" spans="1:69" x14ac:dyDescent="0.2">
      <c r="A84" s="85">
        <v>83</v>
      </c>
      <c r="B84" s="85">
        <v>5681795</v>
      </c>
      <c r="C84" s="85" t="s">
        <v>253</v>
      </c>
      <c r="D84" s="85">
        <v>293</v>
      </c>
      <c r="E84" s="85" t="s">
        <v>62</v>
      </c>
      <c r="F84" s="85" t="s">
        <v>86</v>
      </c>
      <c r="G84" s="85" t="s">
        <v>482</v>
      </c>
      <c r="H84" s="85" t="s">
        <v>64</v>
      </c>
      <c r="I84" s="85" t="s">
        <v>62</v>
      </c>
      <c r="J84" s="85" t="s">
        <v>65</v>
      </c>
      <c r="K84" s="85" t="s">
        <v>62</v>
      </c>
      <c r="L84" s="85" t="s">
        <v>62</v>
      </c>
      <c r="M84" s="85" t="s">
        <v>62</v>
      </c>
      <c r="N84" s="85" t="s">
        <v>62</v>
      </c>
      <c r="O84" s="85" t="s">
        <v>62</v>
      </c>
      <c r="P84" s="85" t="s">
        <v>62</v>
      </c>
      <c r="Q84" s="85" t="s">
        <v>65</v>
      </c>
      <c r="R84" s="85" t="s">
        <v>87</v>
      </c>
      <c r="S84" s="85" t="s">
        <v>67</v>
      </c>
      <c r="T84" s="85" t="s">
        <v>68</v>
      </c>
      <c r="U84" s="85" t="s">
        <v>62</v>
      </c>
      <c r="V84" s="85" t="s">
        <v>62</v>
      </c>
      <c r="W84" s="85" t="s">
        <v>62</v>
      </c>
      <c r="X84" s="4" t="s">
        <v>527</v>
      </c>
      <c r="Y84" s="85" t="s">
        <v>62</v>
      </c>
      <c r="Z84" s="85" t="s">
        <v>160</v>
      </c>
      <c r="AA84" s="85" t="s">
        <v>62</v>
      </c>
      <c r="AB84" s="85" t="s">
        <v>62</v>
      </c>
      <c r="AC84" s="85" t="s">
        <v>62</v>
      </c>
      <c r="AD84" s="85" t="s">
        <v>62</v>
      </c>
      <c r="AE84" s="85" t="s">
        <v>62</v>
      </c>
      <c r="AF84" s="85" t="s">
        <v>62</v>
      </c>
      <c r="AG84" s="85" t="s">
        <v>62</v>
      </c>
      <c r="AH84" s="85" t="s">
        <v>62</v>
      </c>
      <c r="AI84" s="85" t="s">
        <v>62</v>
      </c>
      <c r="AJ84" s="21" t="s">
        <v>531</v>
      </c>
      <c r="AK84" s="85" t="s">
        <v>113</v>
      </c>
      <c r="AL84" s="85" t="s">
        <v>105</v>
      </c>
      <c r="AM84" s="85" t="s">
        <v>72</v>
      </c>
      <c r="AN84" s="85" t="s">
        <v>73</v>
      </c>
      <c r="AO84" s="85" t="s">
        <v>62</v>
      </c>
      <c r="AP84" s="4" t="s">
        <v>513</v>
      </c>
      <c r="AQ84" s="85" t="s">
        <v>106</v>
      </c>
      <c r="AR84" s="85" t="s">
        <v>107</v>
      </c>
      <c r="AS84" s="85" t="s">
        <v>76</v>
      </c>
      <c r="AT84" s="85" t="s">
        <v>62</v>
      </c>
      <c r="AU84" s="85" t="s">
        <v>62</v>
      </c>
      <c r="AV84" s="85" t="s">
        <v>62</v>
      </c>
      <c r="AW84" s="85" t="s">
        <v>62</v>
      </c>
      <c r="AX84" s="4" t="s">
        <v>76</v>
      </c>
      <c r="AY84" s="85" t="s">
        <v>100</v>
      </c>
      <c r="AZ84" s="85" t="s">
        <v>62</v>
      </c>
      <c r="BA84" s="85" t="s">
        <v>62</v>
      </c>
      <c r="BB84" s="85" t="s">
        <v>62</v>
      </c>
      <c r="BC84" s="85" t="s">
        <v>126</v>
      </c>
      <c r="BD84" s="4" t="s">
        <v>126</v>
      </c>
      <c r="BE84" s="85" t="s">
        <v>90</v>
      </c>
      <c r="BF84" s="85" t="s">
        <v>62</v>
      </c>
      <c r="BG84" s="85" t="s">
        <v>62</v>
      </c>
      <c r="BH84" s="4" t="s">
        <v>90</v>
      </c>
      <c r="BI84" s="85" t="s">
        <v>80</v>
      </c>
      <c r="BJ84" s="85" t="s">
        <v>62</v>
      </c>
      <c r="BK84" s="85" t="s">
        <v>62</v>
      </c>
      <c r="BL84" s="85" t="s">
        <v>81</v>
      </c>
      <c r="BM84" s="85" t="s">
        <v>500</v>
      </c>
      <c r="BN84" s="85" t="s">
        <v>94</v>
      </c>
      <c r="BO84" s="85" t="s">
        <v>113</v>
      </c>
      <c r="BP84" s="85" t="s">
        <v>83</v>
      </c>
      <c r="BQ84" s="85" t="s">
        <v>146</v>
      </c>
    </row>
    <row r="85" spans="1:69" x14ac:dyDescent="0.2">
      <c r="A85" s="85">
        <v>84</v>
      </c>
      <c r="B85" s="85">
        <v>5681822</v>
      </c>
      <c r="C85" s="85" t="s">
        <v>254</v>
      </c>
      <c r="D85" s="85">
        <v>272</v>
      </c>
      <c r="E85" s="85" t="s">
        <v>62</v>
      </c>
      <c r="F85" s="85" t="s">
        <v>86</v>
      </c>
      <c r="G85" s="85" t="s">
        <v>481</v>
      </c>
      <c r="H85" s="85" t="s">
        <v>149</v>
      </c>
      <c r="I85" s="85" t="s">
        <v>62</v>
      </c>
      <c r="J85" s="85" t="s">
        <v>62</v>
      </c>
      <c r="K85" s="85" t="s">
        <v>495</v>
      </c>
      <c r="L85" s="85" t="s">
        <v>62</v>
      </c>
      <c r="M85" s="85" t="s">
        <v>62</v>
      </c>
      <c r="N85" s="85" t="s">
        <v>62</v>
      </c>
      <c r="O85" s="85" t="s">
        <v>62</v>
      </c>
      <c r="P85" s="85" t="s">
        <v>62</v>
      </c>
      <c r="Q85" s="85" t="s">
        <v>495</v>
      </c>
      <c r="R85" s="85" t="s">
        <v>66</v>
      </c>
      <c r="S85" s="85" t="s">
        <v>67</v>
      </c>
      <c r="T85" s="85" t="s">
        <v>62</v>
      </c>
      <c r="U85" s="85" t="s">
        <v>62</v>
      </c>
      <c r="V85" s="85" t="s">
        <v>62</v>
      </c>
      <c r="W85" s="85" t="s">
        <v>62</v>
      </c>
      <c r="X85" s="4" t="s">
        <v>528</v>
      </c>
      <c r="Y85" s="85" t="s">
        <v>62</v>
      </c>
      <c r="Z85" s="85" t="s">
        <v>62</v>
      </c>
      <c r="AA85" s="85" t="s">
        <v>62</v>
      </c>
      <c r="AB85" s="85" t="s">
        <v>62</v>
      </c>
      <c r="AC85" s="85" t="s">
        <v>62</v>
      </c>
      <c r="AD85" s="85" t="s">
        <v>62</v>
      </c>
      <c r="AE85" s="85" t="s">
        <v>62</v>
      </c>
      <c r="AF85" s="85" t="s">
        <v>62</v>
      </c>
      <c r="AG85" s="85" t="s">
        <v>62</v>
      </c>
      <c r="AH85" s="85" t="s">
        <v>62</v>
      </c>
      <c r="AI85" s="85" t="s">
        <v>97</v>
      </c>
      <c r="AJ85" s="21" t="s">
        <v>97</v>
      </c>
      <c r="AK85" s="85" t="s">
        <v>70</v>
      </c>
      <c r="AL85" s="85" t="s">
        <v>71</v>
      </c>
      <c r="AM85" s="85" t="s">
        <v>62</v>
      </c>
      <c r="AN85" s="85" t="s">
        <v>73</v>
      </c>
      <c r="AO85" s="85" t="s">
        <v>62</v>
      </c>
      <c r="AP85" s="4" t="s">
        <v>515</v>
      </c>
      <c r="AQ85" s="85" t="s">
        <v>74</v>
      </c>
      <c r="AR85" s="85" t="s">
        <v>75</v>
      </c>
      <c r="AS85" s="85" t="s">
        <v>76</v>
      </c>
      <c r="AT85" s="85" t="s">
        <v>62</v>
      </c>
      <c r="AU85" s="85" t="s">
        <v>62</v>
      </c>
      <c r="AV85" s="85" t="s">
        <v>62</v>
      </c>
      <c r="AW85" s="85" t="s">
        <v>62</v>
      </c>
      <c r="AX85" s="4" t="s">
        <v>76</v>
      </c>
      <c r="AY85" s="85" t="s">
        <v>77</v>
      </c>
      <c r="AZ85" s="85" t="s">
        <v>62</v>
      </c>
      <c r="BA85" s="85" t="s">
        <v>62</v>
      </c>
      <c r="BB85" s="85" t="s">
        <v>101</v>
      </c>
      <c r="BC85" s="85" t="s">
        <v>62</v>
      </c>
      <c r="BD85" s="4" t="s">
        <v>101</v>
      </c>
      <c r="BE85" s="85" t="s">
        <v>62</v>
      </c>
      <c r="BF85" s="85" t="s">
        <v>62</v>
      </c>
      <c r="BG85" s="85" t="s">
        <v>79</v>
      </c>
      <c r="BH85" s="4" t="s">
        <v>79</v>
      </c>
      <c r="BI85" s="85" t="s">
        <v>80</v>
      </c>
      <c r="BJ85" s="85" t="s">
        <v>62</v>
      </c>
      <c r="BK85" s="85" t="s">
        <v>62</v>
      </c>
      <c r="BL85" s="85" t="s">
        <v>81</v>
      </c>
      <c r="BM85" s="85" t="s">
        <v>500</v>
      </c>
      <c r="BN85" s="85" t="s">
        <v>94</v>
      </c>
      <c r="BO85" s="85" t="s">
        <v>70</v>
      </c>
      <c r="BP85" s="85" t="s">
        <v>83</v>
      </c>
      <c r="BQ85" s="85" t="s">
        <v>162</v>
      </c>
    </row>
    <row r="86" spans="1:69" x14ac:dyDescent="0.2">
      <c r="A86" s="85">
        <v>85</v>
      </c>
      <c r="B86" s="85">
        <v>5682157</v>
      </c>
      <c r="C86" s="85" t="s">
        <v>255</v>
      </c>
      <c r="D86" s="85">
        <v>146</v>
      </c>
      <c r="E86" s="85" t="s">
        <v>256</v>
      </c>
      <c r="F86" s="85" t="s">
        <v>86</v>
      </c>
      <c r="G86" s="85" t="s">
        <v>482</v>
      </c>
      <c r="H86" s="85" t="s">
        <v>64</v>
      </c>
      <c r="I86" s="85" t="s">
        <v>62</v>
      </c>
      <c r="J86" s="85" t="s">
        <v>65</v>
      </c>
      <c r="K86" s="85" t="s">
        <v>62</v>
      </c>
      <c r="L86" s="85" t="s">
        <v>62</v>
      </c>
      <c r="M86" s="85" t="s">
        <v>62</v>
      </c>
      <c r="N86" s="85" t="s">
        <v>62</v>
      </c>
      <c r="O86" s="85" t="s">
        <v>62</v>
      </c>
      <c r="P86" s="85" t="s">
        <v>62</v>
      </c>
      <c r="Q86" s="85" t="s">
        <v>65</v>
      </c>
      <c r="R86" s="85" t="s">
        <v>66</v>
      </c>
      <c r="S86" s="85" t="s">
        <v>67</v>
      </c>
      <c r="T86" s="85" t="s">
        <v>68</v>
      </c>
      <c r="U86" s="85" t="s">
        <v>62</v>
      </c>
      <c r="V86" s="85" t="s">
        <v>62</v>
      </c>
      <c r="W86" s="85" t="s">
        <v>62</v>
      </c>
      <c r="X86" s="4" t="s">
        <v>527</v>
      </c>
      <c r="Y86" s="85" t="s">
        <v>62</v>
      </c>
      <c r="Z86" s="85" t="s">
        <v>62</v>
      </c>
      <c r="AA86" s="85" t="s">
        <v>62</v>
      </c>
      <c r="AB86" s="85" t="s">
        <v>62</v>
      </c>
      <c r="AC86" s="85" t="s">
        <v>88</v>
      </c>
      <c r="AD86" s="85" t="s">
        <v>62</v>
      </c>
      <c r="AE86" s="85" t="s">
        <v>62</v>
      </c>
      <c r="AF86" s="85" t="s">
        <v>62</v>
      </c>
      <c r="AG86" s="85" t="s">
        <v>62</v>
      </c>
      <c r="AH86" s="85" t="s">
        <v>62</v>
      </c>
      <c r="AI86" s="85" t="s">
        <v>62</v>
      </c>
      <c r="AJ86" s="21" t="s">
        <v>532</v>
      </c>
      <c r="AK86" s="85" t="s">
        <v>70</v>
      </c>
      <c r="AL86" s="85" t="s">
        <v>71</v>
      </c>
      <c r="AM86" s="85" t="s">
        <v>72</v>
      </c>
      <c r="AN86" s="85" t="s">
        <v>62</v>
      </c>
      <c r="AO86" s="85" t="s">
        <v>62</v>
      </c>
      <c r="AP86" s="4" t="s">
        <v>516</v>
      </c>
      <c r="AQ86" s="85" t="s">
        <v>112</v>
      </c>
      <c r="AR86" s="85" t="s">
        <v>98</v>
      </c>
      <c r="AS86" s="85" t="s">
        <v>76</v>
      </c>
      <c r="AT86" s="85" t="s">
        <v>62</v>
      </c>
      <c r="AU86" s="85" t="s">
        <v>62</v>
      </c>
      <c r="AV86" s="85" t="s">
        <v>62</v>
      </c>
      <c r="AW86" s="85" t="s">
        <v>62</v>
      </c>
      <c r="AX86" s="4" t="s">
        <v>76</v>
      </c>
      <c r="AY86" s="85" t="s">
        <v>100</v>
      </c>
      <c r="AZ86" s="85" t="s">
        <v>62</v>
      </c>
      <c r="BA86" s="85" t="s">
        <v>62</v>
      </c>
      <c r="BB86" s="85" t="s">
        <v>62</v>
      </c>
      <c r="BC86" s="85" t="s">
        <v>126</v>
      </c>
      <c r="BD86" s="4" t="s">
        <v>126</v>
      </c>
      <c r="BE86" s="85" t="s">
        <v>90</v>
      </c>
      <c r="BF86" s="85" t="s">
        <v>91</v>
      </c>
      <c r="BG86" s="85" t="s">
        <v>62</v>
      </c>
      <c r="BH86" s="4" t="s">
        <v>545</v>
      </c>
      <c r="BI86" s="85" t="s">
        <v>80</v>
      </c>
      <c r="BJ86" s="85" t="s">
        <v>62</v>
      </c>
      <c r="BK86" s="85" t="s">
        <v>62</v>
      </c>
      <c r="BL86" s="85" t="s">
        <v>62</v>
      </c>
      <c r="BM86" s="85" t="s">
        <v>502</v>
      </c>
      <c r="BN86" s="85" t="s">
        <v>94</v>
      </c>
      <c r="BO86" s="85" t="s">
        <v>70</v>
      </c>
      <c r="BP86" s="85" t="s">
        <v>83</v>
      </c>
      <c r="BQ86" s="85" t="s">
        <v>162</v>
      </c>
    </row>
    <row r="87" spans="1:69" x14ac:dyDescent="0.2">
      <c r="A87" s="85">
        <v>86</v>
      </c>
      <c r="B87" s="85">
        <v>5682271</v>
      </c>
      <c r="C87" s="85" t="s">
        <v>257</v>
      </c>
      <c r="D87" s="85">
        <v>197</v>
      </c>
      <c r="E87" s="85" t="s">
        <v>62</v>
      </c>
      <c r="F87" s="85" t="s">
        <v>86</v>
      </c>
      <c r="G87" s="85" t="s">
        <v>481</v>
      </c>
      <c r="H87" s="85" t="s">
        <v>64</v>
      </c>
      <c r="I87" s="85" t="s">
        <v>144</v>
      </c>
      <c r="J87" s="85" t="s">
        <v>62</v>
      </c>
      <c r="K87" s="85" t="s">
        <v>62</v>
      </c>
      <c r="L87" s="85" t="s">
        <v>62</v>
      </c>
      <c r="M87" s="85" t="s">
        <v>62</v>
      </c>
      <c r="N87" s="85" t="s">
        <v>495</v>
      </c>
      <c r="O87" s="85" t="s">
        <v>62</v>
      </c>
      <c r="P87" s="85" t="s">
        <v>62</v>
      </c>
      <c r="Q87" s="85" t="s">
        <v>495</v>
      </c>
      <c r="R87" s="85" t="s">
        <v>66</v>
      </c>
      <c r="S87" s="85" t="s">
        <v>62</v>
      </c>
      <c r="T87" s="85" t="s">
        <v>62</v>
      </c>
      <c r="U87" s="85" t="s">
        <v>62</v>
      </c>
      <c r="V87" s="85" t="s">
        <v>122</v>
      </c>
      <c r="W87" s="85" t="s">
        <v>62</v>
      </c>
      <c r="Y87" s="85" t="s">
        <v>62</v>
      </c>
      <c r="Z87" s="85" t="s">
        <v>62</v>
      </c>
      <c r="AA87" s="85" t="s">
        <v>62</v>
      </c>
      <c r="AB87" s="85" t="s">
        <v>62</v>
      </c>
      <c r="AC87" s="85" t="s">
        <v>62</v>
      </c>
      <c r="AD87" s="85" t="s">
        <v>62</v>
      </c>
      <c r="AE87" s="85" t="s">
        <v>62</v>
      </c>
      <c r="AF87" s="85" t="s">
        <v>62</v>
      </c>
      <c r="AG87" s="85" t="s">
        <v>62</v>
      </c>
      <c r="AH87" s="85" t="s">
        <v>62</v>
      </c>
      <c r="AI87" s="85" t="s">
        <v>97</v>
      </c>
      <c r="AJ87" s="21" t="s">
        <v>97</v>
      </c>
      <c r="AK87" s="85" t="s">
        <v>70</v>
      </c>
      <c r="AL87" s="85" t="s">
        <v>71</v>
      </c>
      <c r="AM87" s="85" t="s">
        <v>72</v>
      </c>
      <c r="AN87" s="85" t="s">
        <v>73</v>
      </c>
      <c r="AO87" s="85" t="s">
        <v>62</v>
      </c>
      <c r="AP87" s="4" t="s">
        <v>513</v>
      </c>
      <c r="AQ87" s="85" t="s">
        <v>74</v>
      </c>
      <c r="AR87" s="85" t="s">
        <v>107</v>
      </c>
      <c r="AS87" s="85" t="s">
        <v>76</v>
      </c>
      <c r="AT87" s="85" t="s">
        <v>62</v>
      </c>
      <c r="AU87" s="85" t="s">
        <v>62</v>
      </c>
      <c r="AV87" s="85" t="s">
        <v>62</v>
      </c>
      <c r="AW87" s="85" t="s">
        <v>62</v>
      </c>
      <c r="AX87" s="4" t="s">
        <v>76</v>
      </c>
      <c r="AY87" s="85" t="s">
        <v>100</v>
      </c>
      <c r="AZ87" s="85" t="s">
        <v>62</v>
      </c>
      <c r="BA87" s="85" t="s">
        <v>62</v>
      </c>
      <c r="BB87" s="85" t="s">
        <v>101</v>
      </c>
      <c r="BC87" s="85" t="s">
        <v>62</v>
      </c>
      <c r="BD87" s="4" t="s">
        <v>101</v>
      </c>
      <c r="BE87" s="85" t="s">
        <v>62</v>
      </c>
      <c r="BF87" s="85" t="s">
        <v>62</v>
      </c>
      <c r="BG87" s="85" t="s">
        <v>79</v>
      </c>
      <c r="BH87" s="4" t="s">
        <v>79</v>
      </c>
      <c r="BI87" s="85" t="s">
        <v>62</v>
      </c>
      <c r="BJ87" s="85" t="s">
        <v>92</v>
      </c>
      <c r="BK87" s="85" t="s">
        <v>62</v>
      </c>
      <c r="BL87" s="85" t="s">
        <v>62</v>
      </c>
      <c r="BM87" s="85" t="s">
        <v>504</v>
      </c>
      <c r="BN87" s="85" t="s">
        <v>169</v>
      </c>
      <c r="BO87" s="85" t="s">
        <v>113</v>
      </c>
      <c r="BP87" s="85" t="s">
        <v>83</v>
      </c>
      <c r="BQ87" s="85" t="s">
        <v>146</v>
      </c>
    </row>
    <row r="88" spans="1:69" x14ac:dyDescent="0.2">
      <c r="A88" s="85">
        <v>87</v>
      </c>
      <c r="B88" s="85">
        <v>5682280</v>
      </c>
      <c r="C88" s="85" t="s">
        <v>258</v>
      </c>
      <c r="D88" s="85">
        <v>236</v>
      </c>
      <c r="E88" s="85" t="s">
        <v>62</v>
      </c>
      <c r="F88" s="85" t="s">
        <v>86</v>
      </c>
      <c r="G88" s="85" t="s">
        <v>482</v>
      </c>
      <c r="H88" s="85" t="s">
        <v>64</v>
      </c>
      <c r="I88" s="85" t="s">
        <v>62</v>
      </c>
      <c r="J88" s="85" t="s">
        <v>62</v>
      </c>
      <c r="K88" s="85" t="s">
        <v>495</v>
      </c>
      <c r="L88" s="85" t="s">
        <v>62</v>
      </c>
      <c r="M88" s="85" t="s">
        <v>62</v>
      </c>
      <c r="N88" s="85" t="s">
        <v>62</v>
      </c>
      <c r="O88" s="85" t="s">
        <v>62</v>
      </c>
      <c r="P88" s="85" t="s">
        <v>62</v>
      </c>
      <c r="Q88" s="85" t="s">
        <v>495</v>
      </c>
      <c r="R88" s="85" t="s">
        <v>87</v>
      </c>
      <c r="S88" s="85" t="s">
        <v>62</v>
      </c>
      <c r="T88" s="85" t="s">
        <v>68</v>
      </c>
      <c r="U88" s="85" t="s">
        <v>62</v>
      </c>
      <c r="V88" s="85" t="s">
        <v>62</v>
      </c>
      <c r="W88" s="85" t="s">
        <v>62</v>
      </c>
      <c r="X88" s="4" t="s">
        <v>529</v>
      </c>
      <c r="Y88" s="85" t="s">
        <v>62</v>
      </c>
      <c r="Z88" s="85" t="s">
        <v>62</v>
      </c>
      <c r="AA88" s="85" t="s">
        <v>62</v>
      </c>
      <c r="AB88" s="85" t="s">
        <v>62</v>
      </c>
      <c r="AC88" s="85" t="s">
        <v>62</v>
      </c>
      <c r="AD88" s="85" t="s">
        <v>62</v>
      </c>
      <c r="AE88" s="85" t="s">
        <v>62</v>
      </c>
      <c r="AF88" s="85" t="s">
        <v>62</v>
      </c>
      <c r="AG88" s="85" t="s">
        <v>62</v>
      </c>
      <c r="AH88" s="85" t="s">
        <v>62</v>
      </c>
      <c r="AI88" s="85" t="s">
        <v>97</v>
      </c>
      <c r="AJ88" s="21" t="s">
        <v>97</v>
      </c>
      <c r="AK88" s="85" t="s">
        <v>98</v>
      </c>
      <c r="AL88" s="85" t="s">
        <v>99</v>
      </c>
      <c r="AM88" s="85" t="s">
        <v>62</v>
      </c>
      <c r="AN88" s="85" t="s">
        <v>62</v>
      </c>
      <c r="AO88" s="85" t="s">
        <v>99</v>
      </c>
      <c r="AP88" s="4" t="s">
        <v>514</v>
      </c>
      <c r="AQ88" s="85" t="s">
        <v>99</v>
      </c>
      <c r="AR88" s="85" t="s">
        <v>123</v>
      </c>
      <c r="AS88" s="85" t="s">
        <v>62</v>
      </c>
      <c r="AT88" s="85" t="s">
        <v>89</v>
      </c>
      <c r="AU88" s="85" t="s">
        <v>62</v>
      </c>
      <c r="AV88" s="85" t="s">
        <v>62</v>
      </c>
      <c r="AW88" s="85" t="s">
        <v>62</v>
      </c>
      <c r="AX88" s="4" t="s">
        <v>89</v>
      </c>
      <c r="AY88" s="85" t="s">
        <v>77</v>
      </c>
      <c r="AZ88" s="85" t="s">
        <v>62</v>
      </c>
      <c r="BA88" s="85" t="s">
        <v>78</v>
      </c>
      <c r="BB88" s="85" t="s">
        <v>62</v>
      </c>
      <c r="BC88" s="85" t="s">
        <v>62</v>
      </c>
      <c r="BD88" s="4" t="s">
        <v>78</v>
      </c>
      <c r="BE88" s="85" t="s">
        <v>62</v>
      </c>
      <c r="BF88" s="85" t="s">
        <v>91</v>
      </c>
      <c r="BG88" s="85" t="s">
        <v>62</v>
      </c>
      <c r="BH88" s="4" t="s">
        <v>91</v>
      </c>
      <c r="BI88" s="85" t="s">
        <v>62</v>
      </c>
      <c r="BJ88" s="85" t="s">
        <v>92</v>
      </c>
      <c r="BK88" s="85" t="s">
        <v>62</v>
      </c>
      <c r="BL88" s="85" t="s">
        <v>81</v>
      </c>
      <c r="BM88" s="85" t="s">
        <v>510</v>
      </c>
      <c r="BN88" s="85" t="s">
        <v>82</v>
      </c>
      <c r="BO88" s="85" t="s">
        <v>70</v>
      </c>
      <c r="BP88" s="85" t="s">
        <v>138</v>
      </c>
      <c r="BQ88" s="85" t="s">
        <v>102</v>
      </c>
    </row>
    <row r="89" spans="1:69" x14ac:dyDescent="0.2">
      <c r="A89" s="85">
        <v>88</v>
      </c>
      <c r="B89" s="85">
        <v>5682288</v>
      </c>
      <c r="C89" s="85" t="s">
        <v>259</v>
      </c>
      <c r="D89" s="85">
        <v>235</v>
      </c>
      <c r="E89" s="85" t="s">
        <v>62</v>
      </c>
      <c r="F89" s="85" t="s">
        <v>86</v>
      </c>
      <c r="G89" s="85" t="s">
        <v>482</v>
      </c>
      <c r="H89" s="85" t="s">
        <v>64</v>
      </c>
      <c r="I89" s="85" t="s">
        <v>62</v>
      </c>
      <c r="J89" s="85" t="s">
        <v>62</v>
      </c>
      <c r="K89" s="85" t="s">
        <v>495</v>
      </c>
      <c r="L89" s="85" t="s">
        <v>62</v>
      </c>
      <c r="M89" s="85" t="s">
        <v>62</v>
      </c>
      <c r="N89" s="85" t="s">
        <v>62</v>
      </c>
      <c r="O89" s="85" t="s">
        <v>62</v>
      </c>
      <c r="P89" s="85" t="s">
        <v>62</v>
      </c>
      <c r="Q89" s="85" t="s">
        <v>495</v>
      </c>
      <c r="R89" s="85" t="s">
        <v>118</v>
      </c>
      <c r="S89" s="85" t="s">
        <v>62</v>
      </c>
      <c r="T89" s="85" t="s">
        <v>68</v>
      </c>
      <c r="U89" s="85" t="s">
        <v>62</v>
      </c>
      <c r="V89" s="85" t="s">
        <v>62</v>
      </c>
      <c r="W89" s="85" t="s">
        <v>62</v>
      </c>
      <c r="X89" s="4" t="s">
        <v>529</v>
      </c>
      <c r="Y89" s="85" t="s">
        <v>62</v>
      </c>
      <c r="Z89" s="85" t="s">
        <v>160</v>
      </c>
      <c r="AA89" s="85" t="s">
        <v>62</v>
      </c>
      <c r="AB89" s="85" t="s">
        <v>62</v>
      </c>
      <c r="AC89" s="85" t="s">
        <v>62</v>
      </c>
      <c r="AD89" s="85" t="s">
        <v>62</v>
      </c>
      <c r="AE89" s="85" t="s">
        <v>62</v>
      </c>
      <c r="AF89" s="85" t="s">
        <v>62</v>
      </c>
      <c r="AG89" s="85" t="s">
        <v>62</v>
      </c>
      <c r="AH89" s="85" t="s">
        <v>62</v>
      </c>
      <c r="AI89" s="85" t="s">
        <v>62</v>
      </c>
      <c r="AJ89" s="21" t="s">
        <v>531</v>
      </c>
      <c r="AK89" s="85" t="s">
        <v>98</v>
      </c>
      <c r="AL89" s="85" t="s">
        <v>71</v>
      </c>
      <c r="AM89" s="85" t="s">
        <v>62</v>
      </c>
      <c r="AN89" s="85" t="s">
        <v>73</v>
      </c>
      <c r="AO89" s="85" t="s">
        <v>62</v>
      </c>
      <c r="AP89" s="4" t="s">
        <v>515</v>
      </c>
      <c r="AQ89" s="85" t="s">
        <v>112</v>
      </c>
      <c r="AR89" s="85" t="s">
        <v>75</v>
      </c>
      <c r="AS89" s="85" t="s">
        <v>62</v>
      </c>
      <c r="AT89" s="85" t="s">
        <v>62</v>
      </c>
      <c r="AU89" s="85" t="s">
        <v>62</v>
      </c>
      <c r="AV89" s="85" t="s">
        <v>62</v>
      </c>
      <c r="AW89" s="85" t="s">
        <v>205</v>
      </c>
      <c r="AX89" s="4" t="s">
        <v>205</v>
      </c>
      <c r="AY89" s="85" t="s">
        <v>77</v>
      </c>
      <c r="AZ89" s="85" t="s">
        <v>62</v>
      </c>
      <c r="BA89" s="85" t="s">
        <v>62</v>
      </c>
      <c r="BB89" s="85" t="s">
        <v>101</v>
      </c>
      <c r="BC89" s="85" t="s">
        <v>62</v>
      </c>
      <c r="BD89" s="4" t="s">
        <v>101</v>
      </c>
      <c r="BE89" s="85" t="s">
        <v>62</v>
      </c>
      <c r="BF89" s="85" t="s">
        <v>91</v>
      </c>
      <c r="BG89" s="85" t="s">
        <v>62</v>
      </c>
      <c r="BH89" s="4" t="s">
        <v>91</v>
      </c>
      <c r="BI89" s="85" t="s">
        <v>80</v>
      </c>
      <c r="BJ89" s="85" t="s">
        <v>62</v>
      </c>
      <c r="BK89" s="85" t="s">
        <v>62</v>
      </c>
      <c r="BL89" s="85" t="s">
        <v>81</v>
      </c>
      <c r="BM89" s="85" t="s">
        <v>500</v>
      </c>
      <c r="BN89" s="85" t="s">
        <v>94</v>
      </c>
      <c r="BO89" s="85" t="s">
        <v>70</v>
      </c>
      <c r="BP89" s="85" t="s">
        <v>83</v>
      </c>
      <c r="BQ89" s="85" t="s">
        <v>95</v>
      </c>
    </row>
    <row r="90" spans="1:69" x14ac:dyDescent="0.2">
      <c r="A90" s="85">
        <v>89</v>
      </c>
      <c r="B90" s="85">
        <v>5682290</v>
      </c>
      <c r="C90" s="85" t="s">
        <v>260</v>
      </c>
      <c r="D90" s="85">
        <v>425</v>
      </c>
      <c r="E90" s="85" t="s">
        <v>261</v>
      </c>
      <c r="F90" s="85" t="s">
        <v>86</v>
      </c>
      <c r="G90" s="85" t="s">
        <v>481</v>
      </c>
      <c r="H90" s="85" t="s">
        <v>116</v>
      </c>
      <c r="I90" s="85" t="s">
        <v>62</v>
      </c>
      <c r="J90" s="85" t="s">
        <v>65</v>
      </c>
      <c r="K90" s="85" t="s">
        <v>62</v>
      </c>
      <c r="L90" s="85" t="s">
        <v>62</v>
      </c>
      <c r="M90" s="85" t="s">
        <v>62</v>
      </c>
      <c r="N90" s="85" t="s">
        <v>62</v>
      </c>
      <c r="O90" s="85" t="s">
        <v>62</v>
      </c>
      <c r="P90" s="85" t="s">
        <v>62</v>
      </c>
      <c r="Q90" s="85" t="s">
        <v>65</v>
      </c>
      <c r="R90" s="85" t="s">
        <v>66</v>
      </c>
      <c r="S90" s="85" t="s">
        <v>67</v>
      </c>
      <c r="T90" s="85" t="s">
        <v>62</v>
      </c>
      <c r="U90" s="85" t="s">
        <v>62</v>
      </c>
      <c r="V90" s="85" t="s">
        <v>62</v>
      </c>
      <c r="W90" s="85" t="s">
        <v>62</v>
      </c>
      <c r="X90" s="4" t="s">
        <v>528</v>
      </c>
      <c r="Y90" s="85" t="s">
        <v>62</v>
      </c>
      <c r="Z90" s="85" t="s">
        <v>160</v>
      </c>
      <c r="AA90" s="85" t="s">
        <v>62</v>
      </c>
      <c r="AB90" s="85" t="s">
        <v>62</v>
      </c>
      <c r="AC90" s="85" t="s">
        <v>62</v>
      </c>
      <c r="AD90" s="85" t="s">
        <v>62</v>
      </c>
      <c r="AE90" s="85" t="s">
        <v>62</v>
      </c>
      <c r="AF90" s="85" t="s">
        <v>62</v>
      </c>
      <c r="AG90" s="85" t="s">
        <v>62</v>
      </c>
      <c r="AH90" s="85" t="s">
        <v>62</v>
      </c>
      <c r="AI90" s="85" t="s">
        <v>62</v>
      </c>
      <c r="AJ90" s="21" t="s">
        <v>531</v>
      </c>
      <c r="AK90" s="85" t="s">
        <v>113</v>
      </c>
      <c r="AL90" s="85" t="s">
        <v>105</v>
      </c>
      <c r="AM90" s="85" t="s">
        <v>72</v>
      </c>
      <c r="AN90" s="85" t="s">
        <v>62</v>
      </c>
      <c r="AO90" s="85" t="s">
        <v>62</v>
      </c>
      <c r="AP90" s="4" t="s">
        <v>516</v>
      </c>
      <c r="AQ90" s="85" t="s">
        <v>74</v>
      </c>
      <c r="AR90" s="85" t="s">
        <v>113</v>
      </c>
      <c r="AS90" s="85" t="s">
        <v>62</v>
      </c>
      <c r="AT90" s="85" t="s">
        <v>62</v>
      </c>
      <c r="AU90" s="85" t="s">
        <v>62</v>
      </c>
      <c r="AV90" s="85" t="s">
        <v>62</v>
      </c>
      <c r="AW90" s="85" t="s">
        <v>205</v>
      </c>
      <c r="AX90" s="4" t="s">
        <v>205</v>
      </c>
      <c r="AY90" s="85" t="s">
        <v>188</v>
      </c>
      <c r="AZ90" s="85" t="s">
        <v>62</v>
      </c>
      <c r="BA90" s="85" t="s">
        <v>62</v>
      </c>
      <c r="BB90" s="85" t="s">
        <v>101</v>
      </c>
      <c r="BC90" s="85" t="s">
        <v>62</v>
      </c>
      <c r="BD90" s="4" t="s">
        <v>101</v>
      </c>
      <c r="BE90" s="85" t="s">
        <v>62</v>
      </c>
      <c r="BF90" s="85" t="s">
        <v>62</v>
      </c>
      <c r="BG90" s="85" t="s">
        <v>79</v>
      </c>
      <c r="BH90" s="4" t="s">
        <v>79</v>
      </c>
      <c r="BI90" s="85" t="s">
        <v>62</v>
      </c>
      <c r="BJ90" s="85" t="s">
        <v>92</v>
      </c>
      <c r="BK90" s="85" t="s">
        <v>93</v>
      </c>
      <c r="BL90" s="85" t="s">
        <v>81</v>
      </c>
      <c r="BM90" s="85" t="s">
        <v>505</v>
      </c>
      <c r="BN90" s="85" t="s">
        <v>169</v>
      </c>
      <c r="BO90" s="85" t="s">
        <v>70</v>
      </c>
      <c r="BP90" s="85" t="s">
        <v>83</v>
      </c>
      <c r="BQ90" s="85" t="s">
        <v>162</v>
      </c>
    </row>
    <row r="91" spans="1:69" x14ac:dyDescent="0.2">
      <c r="A91" s="85">
        <v>90</v>
      </c>
      <c r="B91" s="85">
        <v>5682327</v>
      </c>
      <c r="C91" s="85" t="s">
        <v>262</v>
      </c>
      <c r="D91" s="85">
        <v>489</v>
      </c>
      <c r="E91" s="85" t="s">
        <v>263</v>
      </c>
      <c r="F91" s="85" t="s">
        <v>86</v>
      </c>
      <c r="G91" s="85" t="s">
        <v>491</v>
      </c>
      <c r="H91" s="85" t="s">
        <v>64</v>
      </c>
      <c r="I91" s="85" t="s">
        <v>144</v>
      </c>
      <c r="J91" s="85" t="s">
        <v>65</v>
      </c>
      <c r="K91" s="85" t="s">
        <v>62</v>
      </c>
      <c r="L91" s="85" t="s">
        <v>62</v>
      </c>
      <c r="M91" s="85" t="s">
        <v>62</v>
      </c>
      <c r="N91" s="85" t="s">
        <v>62</v>
      </c>
      <c r="O91" s="85" t="s">
        <v>62</v>
      </c>
      <c r="P91" s="85" t="s">
        <v>62</v>
      </c>
      <c r="Q91" s="85" t="s">
        <v>494</v>
      </c>
      <c r="R91" s="85" t="s">
        <v>104</v>
      </c>
      <c r="S91" s="85" t="s">
        <v>62</v>
      </c>
      <c r="T91" s="85" t="s">
        <v>68</v>
      </c>
      <c r="U91" s="85" t="s">
        <v>62</v>
      </c>
      <c r="V91" s="85" t="s">
        <v>62</v>
      </c>
      <c r="W91" s="85" t="s">
        <v>62</v>
      </c>
      <c r="X91" s="4" t="s">
        <v>529</v>
      </c>
      <c r="Y91" s="85" t="s">
        <v>62</v>
      </c>
      <c r="Z91" s="85" t="s">
        <v>160</v>
      </c>
      <c r="AA91" s="85" t="s">
        <v>62</v>
      </c>
      <c r="AB91" s="85" t="s">
        <v>62</v>
      </c>
      <c r="AC91" s="85" t="s">
        <v>62</v>
      </c>
      <c r="AD91" s="85" t="s">
        <v>62</v>
      </c>
      <c r="AE91" s="85" t="s">
        <v>62</v>
      </c>
      <c r="AF91" s="85" t="s">
        <v>62</v>
      </c>
      <c r="AG91" s="85" t="s">
        <v>62</v>
      </c>
      <c r="AH91" s="85" t="s">
        <v>62</v>
      </c>
      <c r="AI91" s="85" t="s">
        <v>62</v>
      </c>
      <c r="AJ91" s="21" t="s">
        <v>531</v>
      </c>
      <c r="AK91" s="85" t="s">
        <v>113</v>
      </c>
      <c r="AL91" s="85" t="s">
        <v>105</v>
      </c>
      <c r="AM91" s="85" t="s">
        <v>72</v>
      </c>
      <c r="AN91" s="85" t="s">
        <v>73</v>
      </c>
      <c r="AO91" s="85" t="s">
        <v>62</v>
      </c>
      <c r="AP91" s="4" t="s">
        <v>513</v>
      </c>
      <c r="AQ91" s="85" t="s">
        <v>112</v>
      </c>
      <c r="AR91" s="85" t="s">
        <v>107</v>
      </c>
      <c r="AS91" s="85" t="s">
        <v>76</v>
      </c>
      <c r="AT91" s="85" t="s">
        <v>89</v>
      </c>
      <c r="AU91" s="85" t="s">
        <v>62</v>
      </c>
      <c r="AV91" s="85" t="s">
        <v>62</v>
      </c>
      <c r="AW91" s="85" t="s">
        <v>62</v>
      </c>
      <c r="AX91" s="4" t="s">
        <v>535</v>
      </c>
      <c r="AY91" s="85" t="s">
        <v>77</v>
      </c>
      <c r="AZ91" s="85" t="s">
        <v>62</v>
      </c>
      <c r="BA91" s="85" t="s">
        <v>62</v>
      </c>
      <c r="BB91" s="85" t="s">
        <v>101</v>
      </c>
      <c r="BC91" s="85" t="s">
        <v>62</v>
      </c>
      <c r="BD91" s="4" t="s">
        <v>101</v>
      </c>
      <c r="BE91" s="85" t="s">
        <v>62</v>
      </c>
      <c r="BF91" s="85" t="s">
        <v>91</v>
      </c>
      <c r="BG91" s="85" t="s">
        <v>62</v>
      </c>
      <c r="BH91" s="4" t="s">
        <v>91</v>
      </c>
      <c r="BI91" s="85" t="s">
        <v>80</v>
      </c>
      <c r="BJ91" s="85" t="s">
        <v>62</v>
      </c>
      <c r="BK91" s="85" t="s">
        <v>62</v>
      </c>
      <c r="BL91" s="85" t="s">
        <v>62</v>
      </c>
      <c r="BM91" s="85" t="s">
        <v>502</v>
      </c>
      <c r="BN91" s="85" t="s">
        <v>82</v>
      </c>
      <c r="BO91" s="85" t="s">
        <v>113</v>
      </c>
      <c r="BP91" s="85" t="s">
        <v>83</v>
      </c>
      <c r="BQ91" s="85" t="s">
        <v>139</v>
      </c>
    </row>
    <row r="92" spans="1:69" x14ac:dyDescent="0.2">
      <c r="A92" s="85">
        <v>91</v>
      </c>
      <c r="B92" s="85">
        <v>5682328</v>
      </c>
      <c r="C92" s="85" t="s">
        <v>264</v>
      </c>
      <c r="D92" s="85">
        <v>140</v>
      </c>
      <c r="E92" s="85" t="s">
        <v>265</v>
      </c>
      <c r="F92" s="85" t="s">
        <v>86</v>
      </c>
      <c r="G92" s="85" t="s">
        <v>481</v>
      </c>
      <c r="H92" s="85" t="s">
        <v>116</v>
      </c>
      <c r="I92" s="85" t="s">
        <v>62</v>
      </c>
      <c r="J92" s="85" t="s">
        <v>62</v>
      </c>
      <c r="K92" s="85" t="s">
        <v>62</v>
      </c>
      <c r="L92" s="85" t="s">
        <v>62</v>
      </c>
      <c r="M92" s="85" t="s">
        <v>62</v>
      </c>
      <c r="N92" s="85" t="s">
        <v>62</v>
      </c>
      <c r="O92" s="85" t="s">
        <v>62</v>
      </c>
      <c r="P92" s="85" t="s">
        <v>117</v>
      </c>
      <c r="Q92" s="85" t="s">
        <v>117</v>
      </c>
      <c r="R92" s="85" t="s">
        <v>87</v>
      </c>
      <c r="S92" s="85" t="s">
        <v>67</v>
      </c>
      <c r="T92" s="85" t="s">
        <v>62</v>
      </c>
      <c r="U92" s="85" t="s">
        <v>119</v>
      </c>
      <c r="V92" s="85" t="s">
        <v>62</v>
      </c>
      <c r="W92" s="85" t="s">
        <v>62</v>
      </c>
      <c r="X92" s="4" t="s">
        <v>530</v>
      </c>
      <c r="Y92" s="85" t="s">
        <v>62</v>
      </c>
      <c r="Z92" s="85" t="s">
        <v>62</v>
      </c>
      <c r="AA92" s="85" t="s">
        <v>62</v>
      </c>
      <c r="AB92" s="85" t="s">
        <v>62</v>
      </c>
      <c r="AC92" s="85" t="s">
        <v>62</v>
      </c>
      <c r="AD92" s="85" t="s">
        <v>62</v>
      </c>
      <c r="AE92" s="85" t="s">
        <v>62</v>
      </c>
      <c r="AF92" s="85" t="s">
        <v>62</v>
      </c>
      <c r="AG92" s="85" t="s">
        <v>62</v>
      </c>
      <c r="AH92" s="85" t="s">
        <v>62</v>
      </c>
      <c r="AI92" s="85" t="s">
        <v>97</v>
      </c>
      <c r="AJ92" s="21" t="s">
        <v>97</v>
      </c>
      <c r="AK92" s="85" t="s">
        <v>70</v>
      </c>
      <c r="AL92" s="85" t="s">
        <v>71</v>
      </c>
      <c r="AM92" s="85" t="s">
        <v>62</v>
      </c>
      <c r="AN92" s="85" t="s">
        <v>73</v>
      </c>
      <c r="AO92" s="85" t="s">
        <v>62</v>
      </c>
      <c r="AP92" s="4" t="s">
        <v>515</v>
      </c>
      <c r="AQ92" s="85" t="s">
        <v>74</v>
      </c>
      <c r="AR92" s="85" t="s">
        <v>123</v>
      </c>
      <c r="AS92" s="85" t="s">
        <v>62</v>
      </c>
      <c r="AT92" s="85" t="s">
        <v>62</v>
      </c>
      <c r="AU92" s="85" t="s">
        <v>62</v>
      </c>
      <c r="AV92" s="85" t="s">
        <v>62</v>
      </c>
      <c r="AW92" s="85" t="s">
        <v>205</v>
      </c>
      <c r="AX92" s="4" t="s">
        <v>205</v>
      </c>
      <c r="AY92" s="85" t="s">
        <v>77</v>
      </c>
      <c r="AZ92" s="85" t="s">
        <v>109</v>
      </c>
      <c r="BA92" s="85" t="s">
        <v>62</v>
      </c>
      <c r="BB92" s="85" t="s">
        <v>62</v>
      </c>
      <c r="BC92" s="85" t="s">
        <v>62</v>
      </c>
      <c r="BD92" s="4" t="s">
        <v>109</v>
      </c>
      <c r="BE92" s="85" t="s">
        <v>62</v>
      </c>
      <c r="BF92" s="85" t="s">
        <v>62</v>
      </c>
      <c r="BG92" s="85" t="s">
        <v>79</v>
      </c>
      <c r="BH92" s="4" t="s">
        <v>79</v>
      </c>
      <c r="BI92" s="85" t="s">
        <v>80</v>
      </c>
      <c r="BJ92" s="85" t="s">
        <v>62</v>
      </c>
      <c r="BK92" s="85" t="s">
        <v>62</v>
      </c>
      <c r="BL92" s="85" t="s">
        <v>62</v>
      </c>
      <c r="BM92" s="85" t="s">
        <v>502</v>
      </c>
      <c r="BN92" s="85" t="s">
        <v>94</v>
      </c>
      <c r="BO92" s="85" t="s">
        <v>113</v>
      </c>
      <c r="BP92" s="85" t="s">
        <v>83</v>
      </c>
      <c r="BQ92" s="85" t="s">
        <v>102</v>
      </c>
    </row>
    <row r="93" spans="1:69" x14ac:dyDescent="0.2">
      <c r="A93" s="85">
        <v>92</v>
      </c>
      <c r="B93" s="85">
        <v>5682341</v>
      </c>
      <c r="C93" s="85" t="s">
        <v>266</v>
      </c>
      <c r="D93" s="85">
        <v>234</v>
      </c>
      <c r="E93" s="85" t="s">
        <v>62</v>
      </c>
      <c r="F93" s="85" t="s">
        <v>86</v>
      </c>
      <c r="G93" s="85" t="s">
        <v>481</v>
      </c>
      <c r="H93" s="85" t="s">
        <v>116</v>
      </c>
      <c r="I93" s="85" t="s">
        <v>144</v>
      </c>
      <c r="J93" s="85" t="s">
        <v>62</v>
      </c>
      <c r="K93" s="85" t="s">
        <v>62</v>
      </c>
      <c r="L93" s="85" t="s">
        <v>62</v>
      </c>
      <c r="M93" s="85" t="s">
        <v>62</v>
      </c>
      <c r="N93" s="85" t="s">
        <v>495</v>
      </c>
      <c r="O93" s="85" t="s">
        <v>62</v>
      </c>
      <c r="P93" s="85" t="s">
        <v>62</v>
      </c>
      <c r="Q93" s="85" t="s">
        <v>495</v>
      </c>
      <c r="R93" s="85" t="s">
        <v>104</v>
      </c>
      <c r="S93" s="85" t="s">
        <v>67</v>
      </c>
      <c r="T93" s="85" t="s">
        <v>62</v>
      </c>
      <c r="U93" s="85" t="s">
        <v>62</v>
      </c>
      <c r="V93" s="85" t="s">
        <v>62</v>
      </c>
      <c r="W93" s="85" t="s">
        <v>62</v>
      </c>
      <c r="X93" s="4" t="s">
        <v>528</v>
      </c>
      <c r="Y93" s="85" t="s">
        <v>62</v>
      </c>
      <c r="Z93" s="85" t="s">
        <v>62</v>
      </c>
      <c r="AA93" s="85" t="s">
        <v>62</v>
      </c>
      <c r="AB93" s="85" t="s">
        <v>62</v>
      </c>
      <c r="AC93" s="85" t="s">
        <v>62</v>
      </c>
      <c r="AD93" s="85" t="s">
        <v>62</v>
      </c>
      <c r="AE93" s="85" t="s">
        <v>62</v>
      </c>
      <c r="AF93" s="85" t="s">
        <v>62</v>
      </c>
      <c r="AG93" s="85" t="s">
        <v>62</v>
      </c>
      <c r="AH93" s="85" t="s">
        <v>62</v>
      </c>
      <c r="AI93" s="85" t="s">
        <v>97</v>
      </c>
      <c r="AJ93" s="21" t="s">
        <v>97</v>
      </c>
      <c r="AK93" s="85" t="s">
        <v>70</v>
      </c>
      <c r="AL93" s="85" t="s">
        <v>71</v>
      </c>
      <c r="AM93" s="85" t="s">
        <v>72</v>
      </c>
      <c r="AN93" s="85" t="s">
        <v>62</v>
      </c>
      <c r="AO93" s="85" t="s">
        <v>62</v>
      </c>
      <c r="AP93" s="4" t="s">
        <v>516</v>
      </c>
      <c r="AQ93" s="85" t="s">
        <v>74</v>
      </c>
      <c r="AR93" s="85" t="s">
        <v>123</v>
      </c>
      <c r="AS93" s="85" t="s">
        <v>62</v>
      </c>
      <c r="AT93" s="85" t="s">
        <v>62</v>
      </c>
      <c r="AU93" s="85" t="s">
        <v>62</v>
      </c>
      <c r="AV93" s="85" t="s">
        <v>62</v>
      </c>
      <c r="AW93" s="85" t="s">
        <v>205</v>
      </c>
      <c r="AX93" s="4" t="s">
        <v>205</v>
      </c>
      <c r="AY93" s="85" t="s">
        <v>77</v>
      </c>
      <c r="AZ93" s="85" t="s">
        <v>109</v>
      </c>
      <c r="BA93" s="85" t="s">
        <v>62</v>
      </c>
      <c r="BB93" s="85" t="s">
        <v>62</v>
      </c>
      <c r="BC93" s="85" t="s">
        <v>62</v>
      </c>
      <c r="BD93" s="4" t="s">
        <v>109</v>
      </c>
      <c r="BE93" s="85" t="s">
        <v>62</v>
      </c>
      <c r="BF93" s="85" t="s">
        <v>62</v>
      </c>
      <c r="BG93" s="85" t="s">
        <v>79</v>
      </c>
      <c r="BH93" s="4" t="s">
        <v>79</v>
      </c>
      <c r="BI93" s="85" t="s">
        <v>62</v>
      </c>
      <c r="BJ93" s="85" t="s">
        <v>92</v>
      </c>
      <c r="BK93" s="85" t="s">
        <v>93</v>
      </c>
      <c r="BL93" s="85" t="s">
        <v>62</v>
      </c>
      <c r="BM93" s="85" t="s">
        <v>509</v>
      </c>
      <c r="BN93" s="85" t="s">
        <v>169</v>
      </c>
      <c r="BO93" s="85" t="s">
        <v>113</v>
      </c>
      <c r="BP93" s="85" t="s">
        <v>83</v>
      </c>
      <c r="BQ93" s="85" t="s">
        <v>95</v>
      </c>
    </row>
    <row r="94" spans="1:69" x14ac:dyDescent="0.2">
      <c r="A94" s="85">
        <v>93</v>
      </c>
      <c r="B94" s="85">
        <v>5682355</v>
      </c>
      <c r="C94" s="85" t="s">
        <v>267</v>
      </c>
      <c r="D94" s="85">
        <v>237</v>
      </c>
      <c r="E94" s="85" t="s">
        <v>268</v>
      </c>
      <c r="F94" s="85" t="s">
        <v>86</v>
      </c>
      <c r="G94" s="85" t="s">
        <v>482</v>
      </c>
      <c r="H94" s="85" t="s">
        <v>64</v>
      </c>
      <c r="I94" s="85" t="s">
        <v>144</v>
      </c>
      <c r="J94" s="85" t="s">
        <v>62</v>
      </c>
      <c r="K94" s="85" t="s">
        <v>62</v>
      </c>
      <c r="L94" s="85" t="s">
        <v>62</v>
      </c>
      <c r="M94" s="85" t="s">
        <v>62</v>
      </c>
      <c r="N94" s="85" t="s">
        <v>62</v>
      </c>
      <c r="O94" s="85" t="s">
        <v>62</v>
      </c>
      <c r="P94" s="85" t="s">
        <v>62</v>
      </c>
      <c r="Q94" s="96" t="s">
        <v>495</v>
      </c>
      <c r="R94" s="85" t="s">
        <v>66</v>
      </c>
      <c r="S94" s="85" t="s">
        <v>62</v>
      </c>
      <c r="T94" s="85" t="s">
        <v>62</v>
      </c>
      <c r="U94" s="85" t="s">
        <v>119</v>
      </c>
      <c r="V94" s="85" t="s">
        <v>62</v>
      </c>
      <c r="W94" s="85" t="s">
        <v>62</v>
      </c>
      <c r="X94" s="4" t="s">
        <v>530</v>
      </c>
      <c r="Y94" s="85" t="s">
        <v>62</v>
      </c>
      <c r="Z94" s="85" t="s">
        <v>62</v>
      </c>
      <c r="AA94" s="85" t="s">
        <v>62</v>
      </c>
      <c r="AB94" s="85" t="s">
        <v>62</v>
      </c>
      <c r="AC94" s="85" t="s">
        <v>62</v>
      </c>
      <c r="AD94" s="85" t="s">
        <v>62</v>
      </c>
      <c r="AE94" s="85" t="s">
        <v>62</v>
      </c>
      <c r="AF94" s="85" t="s">
        <v>62</v>
      </c>
      <c r="AG94" s="85" t="s">
        <v>62</v>
      </c>
      <c r="AH94" s="85" t="s">
        <v>62</v>
      </c>
      <c r="AI94" s="85" t="s">
        <v>97</v>
      </c>
      <c r="AJ94" s="21" t="s">
        <v>97</v>
      </c>
      <c r="AK94" s="85" t="s">
        <v>70</v>
      </c>
      <c r="AL94" s="85" t="s">
        <v>71</v>
      </c>
      <c r="AM94" s="85" t="s">
        <v>62</v>
      </c>
      <c r="AN94" s="85" t="s">
        <v>73</v>
      </c>
      <c r="AO94" s="85" t="s">
        <v>62</v>
      </c>
      <c r="AP94" s="4" t="s">
        <v>515</v>
      </c>
      <c r="AQ94" s="85" t="s">
        <v>106</v>
      </c>
      <c r="AR94" s="85" t="s">
        <v>123</v>
      </c>
      <c r="AS94" s="85" t="s">
        <v>62</v>
      </c>
      <c r="AT94" s="85" t="s">
        <v>62</v>
      </c>
      <c r="AU94" s="85" t="s">
        <v>62</v>
      </c>
      <c r="AV94" s="85" t="s">
        <v>62</v>
      </c>
      <c r="AW94" s="85" t="s">
        <v>205</v>
      </c>
      <c r="AX94" s="4" t="s">
        <v>205</v>
      </c>
      <c r="AY94" s="85" t="s">
        <v>100</v>
      </c>
      <c r="AZ94" s="85" t="s">
        <v>62</v>
      </c>
      <c r="BA94" s="85" t="s">
        <v>78</v>
      </c>
      <c r="BB94" s="85" t="s">
        <v>62</v>
      </c>
      <c r="BC94" s="85" t="s">
        <v>62</v>
      </c>
      <c r="BD94" s="4" t="s">
        <v>78</v>
      </c>
      <c r="BE94" s="85" t="s">
        <v>62</v>
      </c>
      <c r="BF94" s="85" t="s">
        <v>62</v>
      </c>
      <c r="BG94" s="85" t="s">
        <v>79</v>
      </c>
      <c r="BH94" s="4" t="s">
        <v>79</v>
      </c>
      <c r="BI94" s="85" t="s">
        <v>80</v>
      </c>
      <c r="BJ94" s="85" t="s">
        <v>92</v>
      </c>
      <c r="BK94" s="85" t="s">
        <v>93</v>
      </c>
      <c r="BL94" s="85" t="s">
        <v>81</v>
      </c>
      <c r="BM94" s="85" t="s">
        <v>501</v>
      </c>
      <c r="BN94" s="85" t="s">
        <v>82</v>
      </c>
      <c r="BO94" s="85" t="s">
        <v>70</v>
      </c>
      <c r="BP94" s="85" t="s">
        <v>83</v>
      </c>
      <c r="BQ94" s="85" t="s">
        <v>146</v>
      </c>
    </row>
    <row r="95" spans="1:69" x14ac:dyDescent="0.2">
      <c r="A95" s="85">
        <v>94</v>
      </c>
      <c r="B95" s="85">
        <v>5682369</v>
      </c>
      <c r="C95" s="85" t="s">
        <v>269</v>
      </c>
      <c r="D95" s="85">
        <v>643</v>
      </c>
      <c r="E95" s="85" t="s">
        <v>270</v>
      </c>
      <c r="F95" s="85" t="s">
        <v>86</v>
      </c>
      <c r="G95" s="85" t="s">
        <v>482</v>
      </c>
      <c r="H95" s="85" t="s">
        <v>116</v>
      </c>
      <c r="I95" s="85" t="s">
        <v>62</v>
      </c>
      <c r="J95" s="85" t="s">
        <v>62</v>
      </c>
      <c r="K95" s="85" t="s">
        <v>495</v>
      </c>
      <c r="L95" s="85" t="s">
        <v>62</v>
      </c>
      <c r="M95" s="85" t="s">
        <v>62</v>
      </c>
      <c r="N95" s="85" t="s">
        <v>62</v>
      </c>
      <c r="O95" s="85" t="s">
        <v>62</v>
      </c>
      <c r="P95" s="85" t="s">
        <v>62</v>
      </c>
      <c r="Q95" s="85" t="s">
        <v>495</v>
      </c>
      <c r="R95" s="85" t="s">
        <v>118</v>
      </c>
      <c r="S95" s="85" t="s">
        <v>62</v>
      </c>
      <c r="T95" s="85" t="s">
        <v>68</v>
      </c>
      <c r="U95" s="85" t="s">
        <v>62</v>
      </c>
      <c r="V95" s="85" t="s">
        <v>62</v>
      </c>
      <c r="W95" s="85" t="s">
        <v>62</v>
      </c>
      <c r="X95" s="4" t="s">
        <v>529</v>
      </c>
      <c r="Y95" s="85" t="s">
        <v>62</v>
      </c>
      <c r="Z95" s="85" t="s">
        <v>160</v>
      </c>
      <c r="AA95" s="85" t="s">
        <v>62</v>
      </c>
      <c r="AB95" s="85" t="s">
        <v>62</v>
      </c>
      <c r="AC95" s="85" t="s">
        <v>62</v>
      </c>
      <c r="AD95" s="85" t="s">
        <v>62</v>
      </c>
      <c r="AE95" s="85" t="s">
        <v>62</v>
      </c>
      <c r="AF95" s="85" t="s">
        <v>62</v>
      </c>
      <c r="AG95" s="85" t="s">
        <v>62</v>
      </c>
      <c r="AH95" s="85" t="s">
        <v>62</v>
      </c>
      <c r="AI95" s="85" t="s">
        <v>62</v>
      </c>
      <c r="AJ95" s="21" t="s">
        <v>531</v>
      </c>
      <c r="AK95" s="85" t="s">
        <v>70</v>
      </c>
      <c r="AL95" s="85" t="s">
        <v>71</v>
      </c>
      <c r="AM95" s="85" t="s">
        <v>62</v>
      </c>
      <c r="AN95" s="85" t="s">
        <v>73</v>
      </c>
      <c r="AO95" s="85" t="s">
        <v>62</v>
      </c>
      <c r="AP95" s="4" t="s">
        <v>515</v>
      </c>
      <c r="AQ95" s="85" t="s">
        <v>112</v>
      </c>
      <c r="AR95" s="85" t="s">
        <v>75</v>
      </c>
      <c r="AS95" s="85" t="s">
        <v>76</v>
      </c>
      <c r="AT95" s="85" t="s">
        <v>62</v>
      </c>
      <c r="AU95" s="85" t="s">
        <v>145</v>
      </c>
      <c r="AV95" s="85" t="s">
        <v>62</v>
      </c>
      <c r="AW95" s="85" t="s">
        <v>62</v>
      </c>
      <c r="AX95" s="4" t="s">
        <v>536</v>
      </c>
      <c r="AY95" s="85" t="s">
        <v>77</v>
      </c>
      <c r="AZ95" s="85" t="s">
        <v>62</v>
      </c>
      <c r="BA95" s="85" t="s">
        <v>62</v>
      </c>
      <c r="BB95" s="85" t="s">
        <v>101</v>
      </c>
      <c r="BC95" s="85" t="s">
        <v>62</v>
      </c>
      <c r="BD95" s="4" t="s">
        <v>101</v>
      </c>
      <c r="BE95" s="85" t="s">
        <v>90</v>
      </c>
      <c r="BF95" s="85" t="s">
        <v>91</v>
      </c>
      <c r="BG95" s="85" t="s">
        <v>62</v>
      </c>
      <c r="BH95" s="4" t="s">
        <v>545</v>
      </c>
      <c r="BI95" s="85" t="s">
        <v>80</v>
      </c>
      <c r="BJ95" s="85" t="s">
        <v>62</v>
      </c>
      <c r="BK95" s="85" t="s">
        <v>62</v>
      </c>
      <c r="BL95" s="85" t="s">
        <v>62</v>
      </c>
      <c r="BM95" s="85" t="s">
        <v>502</v>
      </c>
      <c r="BN95" s="85" t="s">
        <v>94</v>
      </c>
      <c r="BO95" s="85" t="s">
        <v>113</v>
      </c>
      <c r="BP95" s="85" t="s">
        <v>138</v>
      </c>
      <c r="BQ95" s="85" t="s">
        <v>95</v>
      </c>
    </row>
    <row r="96" spans="1:69" x14ac:dyDescent="0.2">
      <c r="A96" s="85">
        <v>95</v>
      </c>
      <c r="B96" s="85">
        <v>5682386</v>
      </c>
      <c r="C96" s="85" t="s">
        <v>271</v>
      </c>
      <c r="D96" s="85">
        <v>145</v>
      </c>
      <c r="E96" s="85" t="s">
        <v>272</v>
      </c>
      <c r="F96" s="85" t="s">
        <v>86</v>
      </c>
      <c r="G96" s="85" t="s">
        <v>482</v>
      </c>
      <c r="H96" s="85" t="s">
        <v>64</v>
      </c>
      <c r="I96" s="85" t="s">
        <v>62</v>
      </c>
      <c r="J96" s="85" t="s">
        <v>62</v>
      </c>
      <c r="K96" s="85" t="s">
        <v>62</v>
      </c>
      <c r="L96" s="85" t="s">
        <v>62</v>
      </c>
      <c r="M96" s="85" t="s">
        <v>62</v>
      </c>
      <c r="N96" s="85" t="s">
        <v>62</v>
      </c>
      <c r="O96" s="85" t="s">
        <v>62</v>
      </c>
      <c r="P96" s="85" t="s">
        <v>117</v>
      </c>
      <c r="Q96" s="85" t="s">
        <v>117</v>
      </c>
      <c r="R96" s="85" t="s">
        <v>87</v>
      </c>
      <c r="S96" s="85" t="s">
        <v>67</v>
      </c>
      <c r="T96" s="85" t="s">
        <v>62</v>
      </c>
      <c r="U96" s="85" t="s">
        <v>62</v>
      </c>
      <c r="V96" s="85" t="s">
        <v>62</v>
      </c>
      <c r="W96" s="85" t="s">
        <v>62</v>
      </c>
      <c r="X96" s="4" t="s">
        <v>528</v>
      </c>
      <c r="Y96" s="85" t="s">
        <v>62</v>
      </c>
      <c r="Z96" s="85" t="s">
        <v>62</v>
      </c>
      <c r="AA96" s="85" t="s">
        <v>62</v>
      </c>
      <c r="AB96" s="85" t="s">
        <v>62</v>
      </c>
      <c r="AC96" s="85" t="s">
        <v>62</v>
      </c>
      <c r="AD96" s="85" t="s">
        <v>62</v>
      </c>
      <c r="AE96" s="85" t="s">
        <v>62</v>
      </c>
      <c r="AF96" s="85" t="s">
        <v>62</v>
      </c>
      <c r="AG96" s="85" t="s">
        <v>62</v>
      </c>
      <c r="AH96" s="85" t="s">
        <v>62</v>
      </c>
      <c r="AI96" s="85" t="s">
        <v>97</v>
      </c>
      <c r="AJ96" s="21" t="s">
        <v>97</v>
      </c>
      <c r="AK96" s="85" t="s">
        <v>98</v>
      </c>
      <c r="AL96" s="85" t="s">
        <v>71</v>
      </c>
      <c r="AM96" s="85" t="s">
        <v>72</v>
      </c>
      <c r="AN96" s="85" t="s">
        <v>62</v>
      </c>
      <c r="AO96" s="85" t="s">
        <v>62</v>
      </c>
      <c r="AP96" s="4" t="s">
        <v>516</v>
      </c>
      <c r="AQ96" s="85" t="s">
        <v>74</v>
      </c>
      <c r="AR96" s="85" t="s">
        <v>123</v>
      </c>
      <c r="AS96" s="85" t="s">
        <v>62</v>
      </c>
      <c r="AT96" s="85" t="s">
        <v>62</v>
      </c>
      <c r="AU96" s="85" t="s">
        <v>62</v>
      </c>
      <c r="AV96" s="85" t="s">
        <v>62</v>
      </c>
      <c r="AW96" s="85" t="s">
        <v>205</v>
      </c>
      <c r="AX96" s="4" t="s">
        <v>205</v>
      </c>
      <c r="AY96" s="85" t="s">
        <v>100</v>
      </c>
      <c r="AZ96" s="85" t="s">
        <v>62</v>
      </c>
      <c r="BA96" s="85" t="s">
        <v>62</v>
      </c>
      <c r="BB96" s="85" t="s">
        <v>101</v>
      </c>
      <c r="BC96" s="85" t="s">
        <v>62</v>
      </c>
      <c r="BD96" s="4" t="s">
        <v>101</v>
      </c>
      <c r="BE96" s="85" t="s">
        <v>62</v>
      </c>
      <c r="BF96" s="85" t="s">
        <v>62</v>
      </c>
      <c r="BG96" s="85" t="s">
        <v>79</v>
      </c>
      <c r="BH96" s="4" t="s">
        <v>79</v>
      </c>
      <c r="BI96" s="85" t="s">
        <v>62</v>
      </c>
      <c r="BJ96" s="85" t="s">
        <v>92</v>
      </c>
      <c r="BK96" s="85" t="s">
        <v>93</v>
      </c>
      <c r="BL96" s="85" t="s">
        <v>81</v>
      </c>
      <c r="BM96" s="85" t="s">
        <v>505</v>
      </c>
      <c r="BN96" s="85" t="s">
        <v>169</v>
      </c>
      <c r="BO96" s="85" t="s">
        <v>70</v>
      </c>
      <c r="BP96" s="85" t="s">
        <v>83</v>
      </c>
      <c r="BQ96" s="85" t="s">
        <v>114</v>
      </c>
    </row>
    <row r="97" spans="1:69" x14ac:dyDescent="0.2">
      <c r="A97" s="85">
        <v>96</v>
      </c>
      <c r="B97" s="85">
        <v>5682417</v>
      </c>
      <c r="C97" s="85" t="s">
        <v>273</v>
      </c>
      <c r="D97" s="85">
        <v>419</v>
      </c>
      <c r="E97" s="85" t="s">
        <v>274</v>
      </c>
      <c r="F97" s="85" t="s">
        <v>86</v>
      </c>
      <c r="G97" s="85" t="s">
        <v>481</v>
      </c>
      <c r="H97" s="85" t="s">
        <v>116</v>
      </c>
      <c r="I97" s="85" t="s">
        <v>62</v>
      </c>
      <c r="J97" s="85" t="s">
        <v>62</v>
      </c>
      <c r="K97" s="85" t="s">
        <v>62</v>
      </c>
      <c r="L97" s="85" t="s">
        <v>62</v>
      </c>
      <c r="M97" s="85" t="s">
        <v>62</v>
      </c>
      <c r="N97" s="85" t="s">
        <v>495</v>
      </c>
      <c r="O97" s="85" t="s">
        <v>62</v>
      </c>
      <c r="P97" s="85" t="s">
        <v>62</v>
      </c>
      <c r="Q97" s="85" t="s">
        <v>495</v>
      </c>
      <c r="R97" s="85" t="s">
        <v>87</v>
      </c>
      <c r="S97" s="85" t="s">
        <v>67</v>
      </c>
      <c r="T97" s="85" t="s">
        <v>62</v>
      </c>
      <c r="U97" s="85" t="s">
        <v>62</v>
      </c>
      <c r="V97" s="85" t="s">
        <v>62</v>
      </c>
      <c r="W97" s="85" t="s">
        <v>62</v>
      </c>
      <c r="X97" s="4" t="s">
        <v>528</v>
      </c>
      <c r="Y97" s="85" t="s">
        <v>62</v>
      </c>
      <c r="Z97" s="85" t="s">
        <v>62</v>
      </c>
      <c r="AA97" s="85" t="s">
        <v>62</v>
      </c>
      <c r="AB97" s="85" t="s">
        <v>62</v>
      </c>
      <c r="AC97" s="85" t="s">
        <v>62</v>
      </c>
      <c r="AD97" s="85" t="s">
        <v>62</v>
      </c>
      <c r="AE97" s="85" t="s">
        <v>62</v>
      </c>
      <c r="AF97" s="85" t="s">
        <v>62</v>
      </c>
      <c r="AG97" s="85" t="s">
        <v>62</v>
      </c>
      <c r="AH97" s="85" t="s">
        <v>62</v>
      </c>
      <c r="AI97" s="85" t="s">
        <v>97</v>
      </c>
      <c r="AJ97" s="21" t="s">
        <v>97</v>
      </c>
      <c r="AK97" s="85" t="s">
        <v>98</v>
      </c>
      <c r="AL97" s="85" t="s">
        <v>99</v>
      </c>
      <c r="AM97" s="85" t="s">
        <v>62</v>
      </c>
      <c r="AN97" s="85" t="s">
        <v>62</v>
      </c>
      <c r="AO97" s="85" t="s">
        <v>99</v>
      </c>
      <c r="AP97" s="4" t="s">
        <v>514</v>
      </c>
      <c r="AQ97" s="85" t="s">
        <v>99</v>
      </c>
      <c r="AR97" s="85" t="s">
        <v>98</v>
      </c>
      <c r="AS97" s="85" t="s">
        <v>62</v>
      </c>
      <c r="AT97" s="85" t="s">
        <v>62</v>
      </c>
      <c r="AU97" s="85" t="s">
        <v>62</v>
      </c>
      <c r="AV97" s="85" t="s">
        <v>62</v>
      </c>
      <c r="AW97" s="85" t="s">
        <v>205</v>
      </c>
      <c r="AX97" s="4" t="s">
        <v>205</v>
      </c>
      <c r="AY97" s="85" t="s">
        <v>100</v>
      </c>
      <c r="AZ97" s="85" t="s">
        <v>62</v>
      </c>
      <c r="BA97" s="85" t="s">
        <v>62</v>
      </c>
      <c r="BB97" s="85" t="s">
        <v>62</v>
      </c>
      <c r="BC97" s="85" t="s">
        <v>126</v>
      </c>
      <c r="BD97" s="4" t="s">
        <v>126</v>
      </c>
      <c r="BE97" s="85" t="s">
        <v>62</v>
      </c>
      <c r="BF97" s="85" t="s">
        <v>91</v>
      </c>
      <c r="BG97" s="85" t="s">
        <v>62</v>
      </c>
      <c r="BH97" s="4" t="s">
        <v>91</v>
      </c>
      <c r="BI97" s="85" t="s">
        <v>62</v>
      </c>
      <c r="BJ97" s="85" t="s">
        <v>92</v>
      </c>
      <c r="BK97" s="85" t="s">
        <v>62</v>
      </c>
      <c r="BL97" s="85" t="s">
        <v>81</v>
      </c>
      <c r="BM97" s="85" t="s">
        <v>510</v>
      </c>
      <c r="BN97" s="85" t="s">
        <v>169</v>
      </c>
      <c r="BO97" s="85" t="s">
        <v>70</v>
      </c>
      <c r="BP97" s="85" t="s">
        <v>83</v>
      </c>
      <c r="BQ97" s="85" t="s">
        <v>162</v>
      </c>
    </row>
    <row r="98" spans="1:69" x14ac:dyDescent="0.2">
      <c r="A98" s="85">
        <v>97</v>
      </c>
      <c r="B98" s="85">
        <v>5682431</v>
      </c>
      <c r="C98" s="85" t="s">
        <v>275</v>
      </c>
      <c r="D98" s="85">
        <v>701</v>
      </c>
      <c r="E98" s="85" t="s">
        <v>276</v>
      </c>
      <c r="F98" s="85" t="s">
        <v>86</v>
      </c>
      <c r="G98" s="85" t="s">
        <v>481</v>
      </c>
      <c r="H98" s="85" t="s">
        <v>116</v>
      </c>
      <c r="I98" s="85" t="s">
        <v>144</v>
      </c>
      <c r="J98" s="85" t="s">
        <v>62</v>
      </c>
      <c r="K98" s="85" t="s">
        <v>62</v>
      </c>
      <c r="L98" s="85" t="s">
        <v>62</v>
      </c>
      <c r="M98" s="85" t="s">
        <v>62</v>
      </c>
      <c r="N98" s="85" t="s">
        <v>62</v>
      </c>
      <c r="O98" s="85" t="s">
        <v>62</v>
      </c>
      <c r="P98" s="85" t="s">
        <v>62</v>
      </c>
      <c r="Q98" s="96" t="s">
        <v>495</v>
      </c>
      <c r="R98" s="85" t="s">
        <v>66</v>
      </c>
      <c r="S98" s="85" t="s">
        <v>67</v>
      </c>
      <c r="T98" s="85" t="s">
        <v>62</v>
      </c>
      <c r="U98" s="85" t="s">
        <v>62</v>
      </c>
      <c r="V98" s="85" t="s">
        <v>62</v>
      </c>
      <c r="W98" s="85" t="s">
        <v>62</v>
      </c>
      <c r="X98" s="4" t="s">
        <v>528</v>
      </c>
      <c r="Y98" s="85" t="s">
        <v>62</v>
      </c>
      <c r="Z98" s="85" t="s">
        <v>62</v>
      </c>
      <c r="AA98" s="85" t="s">
        <v>62</v>
      </c>
      <c r="AB98" s="85" t="s">
        <v>62</v>
      </c>
      <c r="AC98" s="85" t="s">
        <v>62</v>
      </c>
      <c r="AD98" s="85" t="s">
        <v>62</v>
      </c>
      <c r="AE98" s="85" t="s">
        <v>62</v>
      </c>
      <c r="AF98" s="85" t="s">
        <v>62</v>
      </c>
      <c r="AG98" s="85" t="s">
        <v>62</v>
      </c>
      <c r="AH98" s="85" t="s">
        <v>62</v>
      </c>
      <c r="AI98" s="85" t="s">
        <v>97</v>
      </c>
      <c r="AJ98" s="21" t="s">
        <v>97</v>
      </c>
      <c r="AK98" s="85" t="s">
        <v>98</v>
      </c>
      <c r="AL98" s="85" t="s">
        <v>99</v>
      </c>
      <c r="AM98" s="85" t="s">
        <v>62</v>
      </c>
      <c r="AN98" s="85" t="s">
        <v>62</v>
      </c>
      <c r="AO98" s="85" t="s">
        <v>99</v>
      </c>
      <c r="AP98" s="4" t="s">
        <v>514</v>
      </c>
      <c r="AQ98" s="85" t="s">
        <v>99</v>
      </c>
      <c r="AR98" s="85" t="s">
        <v>123</v>
      </c>
      <c r="AS98" s="85" t="s">
        <v>76</v>
      </c>
      <c r="AT98" s="85" t="s">
        <v>62</v>
      </c>
      <c r="AU98" s="85" t="s">
        <v>62</v>
      </c>
      <c r="AV98" s="85" t="s">
        <v>108</v>
      </c>
      <c r="AW98" s="85" t="s">
        <v>62</v>
      </c>
      <c r="AX98" s="4" t="s">
        <v>537</v>
      </c>
      <c r="AY98" s="85" t="s">
        <v>77</v>
      </c>
      <c r="AZ98" s="85" t="s">
        <v>62</v>
      </c>
      <c r="BA98" s="85" t="s">
        <v>62</v>
      </c>
      <c r="BB98" s="85" t="s">
        <v>62</v>
      </c>
      <c r="BC98" s="85" t="s">
        <v>126</v>
      </c>
      <c r="BD98" s="4" t="s">
        <v>126</v>
      </c>
      <c r="BE98" s="85" t="s">
        <v>90</v>
      </c>
      <c r="BF98" s="85" t="s">
        <v>91</v>
      </c>
      <c r="BG98" s="85" t="s">
        <v>62</v>
      </c>
      <c r="BH98" s="4" t="s">
        <v>545</v>
      </c>
      <c r="BI98" s="85" t="s">
        <v>80</v>
      </c>
      <c r="BJ98" s="85" t="s">
        <v>62</v>
      </c>
      <c r="BK98" s="85" t="s">
        <v>62</v>
      </c>
      <c r="BL98" s="85" t="s">
        <v>81</v>
      </c>
      <c r="BM98" s="85" t="s">
        <v>500</v>
      </c>
      <c r="BN98" s="85" t="s">
        <v>94</v>
      </c>
      <c r="BO98" s="85" t="s">
        <v>113</v>
      </c>
      <c r="BP98" s="85" t="s">
        <v>83</v>
      </c>
      <c r="BQ98" s="85" t="s">
        <v>114</v>
      </c>
    </row>
    <row r="99" spans="1:69" x14ac:dyDescent="0.2">
      <c r="A99" s="85">
        <v>98</v>
      </c>
      <c r="B99" s="85">
        <v>5682433</v>
      </c>
      <c r="C99" s="85" t="s">
        <v>277</v>
      </c>
      <c r="D99" s="85">
        <v>255</v>
      </c>
      <c r="E99" s="85" t="s">
        <v>278</v>
      </c>
      <c r="F99" s="85" t="s">
        <v>86</v>
      </c>
      <c r="G99" s="85" t="s">
        <v>491</v>
      </c>
      <c r="H99" s="85" t="s">
        <v>64</v>
      </c>
      <c r="I99" s="85" t="s">
        <v>62</v>
      </c>
      <c r="J99" s="85" t="s">
        <v>62</v>
      </c>
      <c r="K99" s="85" t="s">
        <v>62</v>
      </c>
      <c r="L99" s="85" t="s">
        <v>62</v>
      </c>
      <c r="M99" s="85" t="s">
        <v>62</v>
      </c>
      <c r="N99" s="85" t="s">
        <v>62</v>
      </c>
      <c r="O99" s="85" t="s">
        <v>62</v>
      </c>
      <c r="P99" s="85" t="s">
        <v>117</v>
      </c>
      <c r="Q99" s="85" t="s">
        <v>117</v>
      </c>
      <c r="R99" s="85" t="s">
        <v>104</v>
      </c>
      <c r="S99" s="85" t="s">
        <v>62</v>
      </c>
      <c r="T99" s="85" t="s">
        <v>68</v>
      </c>
      <c r="U99" s="85" t="s">
        <v>62</v>
      </c>
      <c r="V99" s="85" t="s">
        <v>62</v>
      </c>
      <c r="W99" s="85" t="s">
        <v>62</v>
      </c>
      <c r="X99" s="4" t="s">
        <v>529</v>
      </c>
      <c r="Y99" s="85" t="s">
        <v>62</v>
      </c>
      <c r="Z99" s="85" t="s">
        <v>62</v>
      </c>
      <c r="AA99" s="85" t="s">
        <v>62</v>
      </c>
      <c r="AB99" s="85" t="s">
        <v>137</v>
      </c>
      <c r="AC99" s="85" t="s">
        <v>62</v>
      </c>
      <c r="AD99" s="85" t="s">
        <v>62</v>
      </c>
      <c r="AE99" s="85" t="s">
        <v>62</v>
      </c>
      <c r="AF99" s="85" t="s">
        <v>62</v>
      </c>
      <c r="AG99" s="85" t="s">
        <v>62</v>
      </c>
      <c r="AH99" s="85" t="s">
        <v>62</v>
      </c>
      <c r="AI99" s="85" t="s">
        <v>62</v>
      </c>
      <c r="AJ99" s="21" t="s">
        <v>531</v>
      </c>
      <c r="AK99" s="85" t="s">
        <v>70</v>
      </c>
      <c r="AL99" s="85" t="s">
        <v>71</v>
      </c>
      <c r="AM99" s="85" t="s">
        <v>62</v>
      </c>
      <c r="AN99" s="85" t="s">
        <v>73</v>
      </c>
      <c r="AO99" s="85" t="s">
        <v>62</v>
      </c>
      <c r="AP99" s="4" t="s">
        <v>515</v>
      </c>
      <c r="AQ99" s="85" t="s">
        <v>112</v>
      </c>
      <c r="AR99" s="85" t="s">
        <v>107</v>
      </c>
      <c r="AS99" s="85" t="s">
        <v>62</v>
      </c>
      <c r="AT99" s="85" t="s">
        <v>62</v>
      </c>
      <c r="AU99" s="85" t="s">
        <v>62</v>
      </c>
      <c r="AV99" s="85" t="s">
        <v>62</v>
      </c>
      <c r="AW99" s="85" t="s">
        <v>205</v>
      </c>
      <c r="AX99" s="4" t="s">
        <v>205</v>
      </c>
      <c r="AY99" s="85" t="s">
        <v>188</v>
      </c>
      <c r="AZ99" s="85" t="s">
        <v>62</v>
      </c>
      <c r="BA99" s="85" t="s">
        <v>62</v>
      </c>
      <c r="BB99" s="85" t="s">
        <v>101</v>
      </c>
      <c r="BC99" s="85" t="s">
        <v>62</v>
      </c>
      <c r="BD99" s="4" t="s">
        <v>101</v>
      </c>
      <c r="BE99" s="85" t="s">
        <v>62</v>
      </c>
      <c r="BF99" s="85" t="s">
        <v>91</v>
      </c>
      <c r="BG99" s="85" t="s">
        <v>62</v>
      </c>
      <c r="BH99" s="4" t="s">
        <v>91</v>
      </c>
      <c r="BI99" s="85" t="s">
        <v>80</v>
      </c>
      <c r="BJ99" s="85" t="s">
        <v>62</v>
      </c>
      <c r="BK99" s="85" t="s">
        <v>62</v>
      </c>
      <c r="BL99" s="85" t="s">
        <v>62</v>
      </c>
      <c r="BM99" s="85" t="s">
        <v>502</v>
      </c>
      <c r="BN99" s="85" t="s">
        <v>169</v>
      </c>
      <c r="BO99" s="85" t="s">
        <v>98</v>
      </c>
      <c r="BP99" s="85" t="s">
        <v>83</v>
      </c>
      <c r="BQ99" s="85" t="s">
        <v>102</v>
      </c>
    </row>
    <row r="100" spans="1:69" x14ac:dyDescent="0.2">
      <c r="A100" s="85">
        <v>99</v>
      </c>
      <c r="B100" s="85">
        <v>5682437</v>
      </c>
      <c r="C100" s="85" t="s">
        <v>279</v>
      </c>
      <c r="D100" s="85">
        <v>436</v>
      </c>
      <c r="E100" s="85" t="s">
        <v>62</v>
      </c>
      <c r="F100" s="85" t="s">
        <v>86</v>
      </c>
      <c r="G100" s="85" t="s">
        <v>482</v>
      </c>
      <c r="H100" s="85" t="s">
        <v>64</v>
      </c>
      <c r="I100" s="85" t="s">
        <v>144</v>
      </c>
      <c r="J100" s="85" t="s">
        <v>62</v>
      </c>
      <c r="K100" s="85" t="s">
        <v>62</v>
      </c>
      <c r="L100" s="85" t="s">
        <v>62</v>
      </c>
      <c r="M100" s="85" t="s">
        <v>62</v>
      </c>
      <c r="N100" s="85" t="s">
        <v>62</v>
      </c>
      <c r="O100" s="85" t="s">
        <v>62</v>
      </c>
      <c r="P100" s="85" t="s">
        <v>62</v>
      </c>
      <c r="Q100" s="96" t="s">
        <v>495</v>
      </c>
      <c r="R100" s="85" t="s">
        <v>104</v>
      </c>
      <c r="S100" s="85" t="s">
        <v>62</v>
      </c>
      <c r="T100" s="85" t="s">
        <v>68</v>
      </c>
      <c r="U100" s="85" t="s">
        <v>62</v>
      </c>
      <c r="V100" s="85" t="s">
        <v>62</v>
      </c>
      <c r="W100" s="85" t="s">
        <v>62</v>
      </c>
      <c r="X100" s="4" t="s">
        <v>529</v>
      </c>
      <c r="Y100" s="85" t="s">
        <v>62</v>
      </c>
      <c r="Z100" s="85" t="s">
        <v>62</v>
      </c>
      <c r="AA100" s="85" t="s">
        <v>62</v>
      </c>
      <c r="AB100" s="85" t="s">
        <v>137</v>
      </c>
      <c r="AC100" s="85" t="s">
        <v>62</v>
      </c>
      <c r="AD100" s="85" t="s">
        <v>62</v>
      </c>
      <c r="AE100" s="85" t="s">
        <v>62</v>
      </c>
      <c r="AF100" s="85" t="s">
        <v>62</v>
      </c>
      <c r="AG100" s="85" t="s">
        <v>62</v>
      </c>
      <c r="AH100" s="85" t="s">
        <v>62</v>
      </c>
      <c r="AI100" s="85" t="s">
        <v>62</v>
      </c>
      <c r="AJ100" s="21" t="s">
        <v>531</v>
      </c>
      <c r="AK100" s="85" t="s">
        <v>70</v>
      </c>
      <c r="AL100" s="85" t="s">
        <v>71</v>
      </c>
      <c r="AM100" s="85" t="s">
        <v>72</v>
      </c>
      <c r="AN100" s="85" t="s">
        <v>73</v>
      </c>
      <c r="AO100" s="85" t="s">
        <v>62</v>
      </c>
      <c r="AP100" s="4" t="s">
        <v>513</v>
      </c>
      <c r="AQ100" s="85" t="s">
        <v>74</v>
      </c>
      <c r="AR100" s="85" t="s">
        <v>107</v>
      </c>
      <c r="AS100" s="85" t="s">
        <v>62</v>
      </c>
      <c r="AT100" s="85" t="s">
        <v>89</v>
      </c>
      <c r="AU100" s="85" t="s">
        <v>62</v>
      </c>
      <c r="AV100" s="85" t="s">
        <v>62</v>
      </c>
      <c r="AW100" s="85" t="s">
        <v>62</v>
      </c>
      <c r="AX100" s="4" t="s">
        <v>89</v>
      </c>
      <c r="AY100" s="85" t="s">
        <v>100</v>
      </c>
      <c r="AZ100" s="85" t="s">
        <v>62</v>
      </c>
      <c r="BA100" s="85" t="s">
        <v>62</v>
      </c>
      <c r="BB100" s="85" t="s">
        <v>101</v>
      </c>
      <c r="BC100" s="85" t="s">
        <v>62</v>
      </c>
      <c r="BD100" s="4" t="s">
        <v>101</v>
      </c>
      <c r="BE100" s="85" t="s">
        <v>62</v>
      </c>
      <c r="BF100" s="85" t="s">
        <v>91</v>
      </c>
      <c r="BG100" s="85" t="s">
        <v>62</v>
      </c>
      <c r="BH100" s="4" t="s">
        <v>91</v>
      </c>
      <c r="BI100" s="85" t="s">
        <v>80</v>
      </c>
      <c r="BJ100" s="85" t="s">
        <v>62</v>
      </c>
      <c r="BK100" s="85" t="s">
        <v>62</v>
      </c>
      <c r="BL100" s="85" t="s">
        <v>62</v>
      </c>
      <c r="BM100" s="85" t="s">
        <v>502</v>
      </c>
      <c r="BN100" s="85" t="s">
        <v>82</v>
      </c>
      <c r="BO100" s="85" t="s">
        <v>113</v>
      </c>
      <c r="BP100" s="85" t="s">
        <v>83</v>
      </c>
      <c r="BQ100" s="85" t="s">
        <v>146</v>
      </c>
    </row>
    <row r="101" spans="1:69" x14ac:dyDescent="0.2">
      <c r="A101" s="85">
        <v>100</v>
      </c>
      <c r="B101" s="85">
        <v>5682450</v>
      </c>
      <c r="C101" s="85" t="s">
        <v>280</v>
      </c>
      <c r="D101" s="85">
        <v>173</v>
      </c>
      <c r="E101" s="85" t="s">
        <v>281</v>
      </c>
      <c r="F101" s="85" t="s">
        <v>86</v>
      </c>
      <c r="G101" s="85" t="s">
        <v>481</v>
      </c>
      <c r="H101" s="85" t="s">
        <v>64</v>
      </c>
      <c r="I101" s="85" t="s">
        <v>62</v>
      </c>
      <c r="J101" s="85" t="s">
        <v>65</v>
      </c>
      <c r="K101" s="85" t="s">
        <v>495</v>
      </c>
      <c r="L101" s="85" t="s">
        <v>62</v>
      </c>
      <c r="M101" s="85" t="s">
        <v>62</v>
      </c>
      <c r="N101" s="85" t="s">
        <v>62</v>
      </c>
      <c r="O101" s="85" t="s">
        <v>62</v>
      </c>
      <c r="P101" s="85" t="s">
        <v>62</v>
      </c>
      <c r="Q101" s="85" t="s">
        <v>494</v>
      </c>
      <c r="R101" s="85" t="s">
        <v>104</v>
      </c>
      <c r="S101" s="85" t="s">
        <v>67</v>
      </c>
      <c r="T101" s="85" t="s">
        <v>62</v>
      </c>
      <c r="U101" s="85" t="s">
        <v>62</v>
      </c>
      <c r="V101" s="85" t="s">
        <v>62</v>
      </c>
      <c r="W101" s="85" t="s">
        <v>62</v>
      </c>
      <c r="X101" s="4" t="s">
        <v>528</v>
      </c>
      <c r="Y101" s="85" t="s">
        <v>62</v>
      </c>
      <c r="Z101" s="85" t="s">
        <v>62</v>
      </c>
      <c r="AA101" s="85" t="s">
        <v>62</v>
      </c>
      <c r="AB101" s="85" t="s">
        <v>62</v>
      </c>
      <c r="AC101" s="85" t="s">
        <v>62</v>
      </c>
      <c r="AD101" s="85" t="s">
        <v>62</v>
      </c>
      <c r="AE101" s="85" t="s">
        <v>62</v>
      </c>
      <c r="AF101" s="85" t="s">
        <v>62</v>
      </c>
      <c r="AG101" s="85" t="s">
        <v>62</v>
      </c>
      <c r="AH101" s="85" t="s">
        <v>62</v>
      </c>
      <c r="AI101" s="85" t="s">
        <v>97</v>
      </c>
      <c r="AJ101" s="21" t="s">
        <v>97</v>
      </c>
      <c r="AK101" s="85" t="s">
        <v>113</v>
      </c>
      <c r="AL101" s="85" t="s">
        <v>196</v>
      </c>
      <c r="AM101" s="85" t="s">
        <v>72</v>
      </c>
      <c r="AN101" s="85" t="s">
        <v>62</v>
      </c>
      <c r="AO101" s="85" t="s">
        <v>62</v>
      </c>
      <c r="AP101" s="4" t="s">
        <v>516</v>
      </c>
      <c r="AQ101" s="85" t="s">
        <v>74</v>
      </c>
      <c r="AR101" s="85" t="s">
        <v>107</v>
      </c>
      <c r="AS101" s="85" t="s">
        <v>76</v>
      </c>
      <c r="AT101" s="85" t="s">
        <v>62</v>
      </c>
      <c r="AU101" s="85" t="s">
        <v>62</v>
      </c>
      <c r="AV101" s="85" t="s">
        <v>62</v>
      </c>
      <c r="AW101" s="85" t="s">
        <v>62</v>
      </c>
      <c r="AX101" s="4" t="s">
        <v>76</v>
      </c>
      <c r="AY101" s="85" t="s">
        <v>77</v>
      </c>
      <c r="AZ101" s="85" t="s">
        <v>62</v>
      </c>
      <c r="BA101" s="85" t="s">
        <v>62</v>
      </c>
      <c r="BB101" s="85" t="s">
        <v>62</v>
      </c>
      <c r="BC101" s="85" t="s">
        <v>126</v>
      </c>
      <c r="BD101" s="4" t="s">
        <v>126</v>
      </c>
      <c r="BE101" s="85" t="s">
        <v>90</v>
      </c>
      <c r="BF101" s="85" t="s">
        <v>91</v>
      </c>
      <c r="BG101" s="85" t="s">
        <v>62</v>
      </c>
      <c r="BH101" s="4" t="s">
        <v>545</v>
      </c>
      <c r="BI101" s="85" t="s">
        <v>80</v>
      </c>
      <c r="BJ101" s="85" t="s">
        <v>62</v>
      </c>
      <c r="BK101" s="85" t="s">
        <v>62</v>
      </c>
      <c r="BL101" s="85" t="s">
        <v>81</v>
      </c>
      <c r="BM101" s="85" t="s">
        <v>500</v>
      </c>
      <c r="BN101" s="85" t="s">
        <v>94</v>
      </c>
      <c r="BO101" s="85" t="s">
        <v>113</v>
      </c>
      <c r="BP101" s="85" t="s">
        <v>138</v>
      </c>
      <c r="BQ101" s="85" t="s">
        <v>102</v>
      </c>
    </row>
    <row r="102" spans="1:69" x14ac:dyDescent="0.2">
      <c r="A102" s="85">
        <v>101</v>
      </c>
      <c r="B102" s="85">
        <v>5682455</v>
      </c>
      <c r="C102" s="85" t="s">
        <v>282</v>
      </c>
      <c r="D102" s="85">
        <v>165</v>
      </c>
      <c r="E102" s="85" t="s">
        <v>283</v>
      </c>
      <c r="F102" s="85" t="s">
        <v>86</v>
      </c>
      <c r="G102" s="85" t="s">
        <v>482</v>
      </c>
      <c r="H102" s="85" t="s">
        <v>64</v>
      </c>
      <c r="I102" s="85" t="s">
        <v>62</v>
      </c>
      <c r="J102" s="85" t="s">
        <v>62</v>
      </c>
      <c r="K102" s="85" t="s">
        <v>62</v>
      </c>
      <c r="L102" s="85" t="s">
        <v>62</v>
      </c>
      <c r="M102" s="85" t="s">
        <v>62</v>
      </c>
      <c r="N102" s="85" t="s">
        <v>62</v>
      </c>
      <c r="O102" s="85" t="s">
        <v>62</v>
      </c>
      <c r="P102" s="85" t="s">
        <v>117</v>
      </c>
      <c r="Q102" s="85" t="s">
        <v>117</v>
      </c>
      <c r="R102" s="85" t="s">
        <v>66</v>
      </c>
      <c r="S102" s="85" t="s">
        <v>67</v>
      </c>
      <c r="T102" s="85" t="s">
        <v>62</v>
      </c>
      <c r="U102" s="85" t="s">
        <v>62</v>
      </c>
      <c r="V102" s="85" t="s">
        <v>62</v>
      </c>
      <c r="W102" s="85" t="s">
        <v>62</v>
      </c>
      <c r="X102" s="4" t="s">
        <v>528</v>
      </c>
      <c r="Y102" s="85" t="s">
        <v>62</v>
      </c>
      <c r="Z102" s="85" t="s">
        <v>62</v>
      </c>
      <c r="AA102" s="85" t="s">
        <v>62</v>
      </c>
      <c r="AB102" s="85" t="s">
        <v>62</v>
      </c>
      <c r="AC102" s="85" t="s">
        <v>62</v>
      </c>
      <c r="AD102" s="85" t="s">
        <v>62</v>
      </c>
      <c r="AE102" s="85" t="s">
        <v>62</v>
      </c>
      <c r="AF102" s="85" t="s">
        <v>62</v>
      </c>
      <c r="AG102" s="85" t="s">
        <v>62</v>
      </c>
      <c r="AH102" s="85" t="s">
        <v>62</v>
      </c>
      <c r="AI102" s="85" t="s">
        <v>97</v>
      </c>
      <c r="AJ102" s="21" t="s">
        <v>97</v>
      </c>
      <c r="AK102" s="85" t="s">
        <v>98</v>
      </c>
      <c r="AL102" s="85" t="s">
        <v>99</v>
      </c>
      <c r="AM102" s="85" t="s">
        <v>62</v>
      </c>
      <c r="AN102" s="85" t="s">
        <v>62</v>
      </c>
      <c r="AO102" s="85" t="s">
        <v>99</v>
      </c>
      <c r="AP102" s="4" t="s">
        <v>514</v>
      </c>
      <c r="AQ102" s="85" t="s">
        <v>99</v>
      </c>
      <c r="AR102" s="85" t="s">
        <v>123</v>
      </c>
      <c r="AS102" s="85" t="s">
        <v>62</v>
      </c>
      <c r="AT102" s="85" t="s">
        <v>62</v>
      </c>
      <c r="AU102" s="85" t="s">
        <v>62</v>
      </c>
      <c r="AV102" s="85" t="s">
        <v>62</v>
      </c>
      <c r="AW102" s="85" t="s">
        <v>205</v>
      </c>
      <c r="AX102" s="4" t="s">
        <v>205</v>
      </c>
      <c r="AY102" s="85" t="s">
        <v>77</v>
      </c>
      <c r="AZ102" s="85" t="s">
        <v>62</v>
      </c>
      <c r="BA102" s="85" t="s">
        <v>78</v>
      </c>
      <c r="BB102" s="85" t="s">
        <v>62</v>
      </c>
      <c r="BC102" s="85" t="s">
        <v>62</v>
      </c>
      <c r="BD102" s="4" t="s">
        <v>78</v>
      </c>
      <c r="BE102" s="85" t="s">
        <v>62</v>
      </c>
      <c r="BF102" s="85" t="s">
        <v>62</v>
      </c>
      <c r="BG102" s="85" t="s">
        <v>79</v>
      </c>
      <c r="BH102" s="4" t="s">
        <v>79</v>
      </c>
      <c r="BI102" s="85" t="s">
        <v>80</v>
      </c>
      <c r="BJ102" s="85" t="s">
        <v>92</v>
      </c>
      <c r="BK102" s="85" t="s">
        <v>93</v>
      </c>
      <c r="BL102" s="85" t="s">
        <v>81</v>
      </c>
      <c r="BM102" s="85" t="s">
        <v>501</v>
      </c>
      <c r="BN102" s="85" t="s">
        <v>82</v>
      </c>
      <c r="BO102" s="85" t="s">
        <v>70</v>
      </c>
      <c r="BP102" s="85" t="s">
        <v>138</v>
      </c>
      <c r="BQ102" s="85" t="s">
        <v>139</v>
      </c>
    </row>
    <row r="103" spans="1:69" x14ac:dyDescent="0.2">
      <c r="A103" s="85">
        <v>102</v>
      </c>
      <c r="B103" s="85">
        <v>5682456</v>
      </c>
      <c r="C103" s="85" t="s">
        <v>284</v>
      </c>
      <c r="D103" s="85">
        <v>270</v>
      </c>
      <c r="E103" s="85" t="s">
        <v>62</v>
      </c>
      <c r="F103" s="85" t="s">
        <v>86</v>
      </c>
      <c r="G103" s="85" t="s">
        <v>481</v>
      </c>
      <c r="H103" s="85" t="s">
        <v>116</v>
      </c>
      <c r="I103" s="85" t="s">
        <v>62</v>
      </c>
      <c r="J103" s="85" t="s">
        <v>62</v>
      </c>
      <c r="K103" s="85" t="s">
        <v>495</v>
      </c>
      <c r="L103" s="85" t="s">
        <v>62</v>
      </c>
      <c r="M103" s="85" t="s">
        <v>62</v>
      </c>
      <c r="N103" s="85" t="s">
        <v>62</v>
      </c>
      <c r="O103" s="85" t="s">
        <v>62</v>
      </c>
      <c r="P103" s="85" t="s">
        <v>62</v>
      </c>
      <c r="Q103" s="85" t="s">
        <v>495</v>
      </c>
      <c r="R103" s="85" t="s">
        <v>87</v>
      </c>
      <c r="S103" s="85" t="s">
        <v>67</v>
      </c>
      <c r="T103" s="85" t="s">
        <v>62</v>
      </c>
      <c r="U103" s="85" t="s">
        <v>62</v>
      </c>
      <c r="V103" s="85" t="s">
        <v>62</v>
      </c>
      <c r="W103" s="85" t="s">
        <v>62</v>
      </c>
      <c r="X103" s="4" t="s">
        <v>528</v>
      </c>
      <c r="Y103" s="85" t="s">
        <v>62</v>
      </c>
      <c r="Z103" s="85" t="s">
        <v>62</v>
      </c>
      <c r="AA103" s="85" t="s">
        <v>62</v>
      </c>
      <c r="AB103" s="85" t="s">
        <v>62</v>
      </c>
      <c r="AC103" s="85" t="s">
        <v>62</v>
      </c>
      <c r="AD103" s="85" t="s">
        <v>62</v>
      </c>
      <c r="AE103" s="85" t="s">
        <v>62</v>
      </c>
      <c r="AF103" s="85" t="s">
        <v>62</v>
      </c>
      <c r="AG103" s="85" t="s">
        <v>62</v>
      </c>
      <c r="AH103" s="85" t="s">
        <v>62</v>
      </c>
      <c r="AI103" s="85" t="s">
        <v>97</v>
      </c>
      <c r="AJ103" s="21" t="s">
        <v>97</v>
      </c>
      <c r="AK103" s="85" t="s">
        <v>70</v>
      </c>
      <c r="AL103" s="85" t="s">
        <v>71</v>
      </c>
      <c r="AM103" s="85" t="s">
        <v>72</v>
      </c>
      <c r="AN103" s="85" t="s">
        <v>73</v>
      </c>
      <c r="AO103" s="85" t="s">
        <v>62</v>
      </c>
      <c r="AP103" s="4" t="s">
        <v>513</v>
      </c>
      <c r="AQ103" s="85" t="s">
        <v>74</v>
      </c>
      <c r="AR103" s="85" t="s">
        <v>107</v>
      </c>
      <c r="AS103" s="85" t="s">
        <v>62</v>
      </c>
      <c r="AT103" s="85" t="s">
        <v>62</v>
      </c>
      <c r="AU103" s="85" t="s">
        <v>62</v>
      </c>
      <c r="AV103" s="85" t="s">
        <v>62</v>
      </c>
      <c r="AW103" s="85" t="s">
        <v>205</v>
      </c>
      <c r="AX103" s="4" t="s">
        <v>205</v>
      </c>
      <c r="AY103" s="85" t="s">
        <v>77</v>
      </c>
      <c r="AZ103" s="85" t="s">
        <v>62</v>
      </c>
      <c r="BA103" s="85" t="s">
        <v>78</v>
      </c>
      <c r="BB103" s="85" t="s">
        <v>62</v>
      </c>
      <c r="BC103" s="85" t="s">
        <v>62</v>
      </c>
      <c r="BD103" s="4" t="s">
        <v>78</v>
      </c>
      <c r="BE103" s="85" t="s">
        <v>62</v>
      </c>
      <c r="BF103" s="85" t="s">
        <v>62</v>
      </c>
      <c r="BG103" s="85" t="s">
        <v>79</v>
      </c>
      <c r="BH103" s="4" t="s">
        <v>79</v>
      </c>
      <c r="BI103" s="85" t="s">
        <v>80</v>
      </c>
      <c r="BJ103" s="85" t="s">
        <v>62</v>
      </c>
      <c r="BK103" s="85" t="s">
        <v>62</v>
      </c>
      <c r="BL103" s="85" t="s">
        <v>62</v>
      </c>
      <c r="BM103" s="85" t="s">
        <v>502</v>
      </c>
      <c r="BN103" s="85" t="s">
        <v>152</v>
      </c>
      <c r="BO103" s="85" t="s">
        <v>113</v>
      </c>
      <c r="BP103" s="85" t="s">
        <v>83</v>
      </c>
      <c r="BQ103" s="85" t="s">
        <v>162</v>
      </c>
    </row>
    <row r="104" spans="1:69" x14ac:dyDescent="0.2">
      <c r="A104" s="85">
        <v>103</v>
      </c>
      <c r="B104" s="85">
        <v>5682474</v>
      </c>
      <c r="C104" s="85" t="s">
        <v>285</v>
      </c>
      <c r="D104" s="85">
        <v>279</v>
      </c>
      <c r="E104" s="85" t="s">
        <v>62</v>
      </c>
      <c r="F104" s="85" t="s">
        <v>86</v>
      </c>
      <c r="G104" s="85" t="s">
        <v>482</v>
      </c>
      <c r="H104" s="85" t="s">
        <v>64</v>
      </c>
      <c r="I104" s="85" t="s">
        <v>62</v>
      </c>
      <c r="J104" s="85" t="s">
        <v>65</v>
      </c>
      <c r="K104" s="85" t="s">
        <v>62</v>
      </c>
      <c r="L104" s="85" t="s">
        <v>62</v>
      </c>
      <c r="M104" s="85" t="s">
        <v>62</v>
      </c>
      <c r="N104" s="85" t="s">
        <v>62</v>
      </c>
      <c r="O104" s="85" t="s">
        <v>62</v>
      </c>
      <c r="P104" s="85" t="s">
        <v>62</v>
      </c>
      <c r="Q104" s="85" t="s">
        <v>65</v>
      </c>
      <c r="R104" s="85" t="s">
        <v>118</v>
      </c>
      <c r="S104" s="85" t="s">
        <v>67</v>
      </c>
      <c r="T104" s="85" t="s">
        <v>68</v>
      </c>
      <c r="U104" s="85" t="s">
        <v>62</v>
      </c>
      <c r="V104" s="85" t="s">
        <v>62</v>
      </c>
      <c r="W104" s="85" t="s">
        <v>62</v>
      </c>
      <c r="X104" s="4" t="s">
        <v>527</v>
      </c>
      <c r="Y104" s="85" t="s">
        <v>62</v>
      </c>
      <c r="Z104" s="85" t="s">
        <v>62</v>
      </c>
      <c r="AA104" s="85" t="s">
        <v>62</v>
      </c>
      <c r="AB104" s="85" t="s">
        <v>137</v>
      </c>
      <c r="AC104" s="85" t="s">
        <v>62</v>
      </c>
      <c r="AD104" s="85" t="s">
        <v>62</v>
      </c>
      <c r="AE104" s="85" t="s">
        <v>62</v>
      </c>
      <c r="AF104" s="85" t="s">
        <v>62</v>
      </c>
      <c r="AG104" s="85" t="s">
        <v>62</v>
      </c>
      <c r="AH104" s="85" t="s">
        <v>62</v>
      </c>
      <c r="AI104" s="85" t="s">
        <v>62</v>
      </c>
      <c r="AJ104" s="21" t="s">
        <v>531</v>
      </c>
      <c r="AK104" s="85" t="s">
        <v>70</v>
      </c>
      <c r="AL104" s="85" t="s">
        <v>71</v>
      </c>
      <c r="AM104" s="85" t="s">
        <v>72</v>
      </c>
      <c r="AN104" s="85" t="s">
        <v>62</v>
      </c>
      <c r="AO104" s="85" t="s">
        <v>62</v>
      </c>
      <c r="AP104" s="4" t="s">
        <v>516</v>
      </c>
      <c r="AQ104" s="85" t="s">
        <v>106</v>
      </c>
      <c r="AR104" s="85" t="s">
        <v>98</v>
      </c>
      <c r="AS104" s="85" t="s">
        <v>62</v>
      </c>
      <c r="AT104" s="85" t="s">
        <v>62</v>
      </c>
      <c r="AU104" s="85" t="s">
        <v>62</v>
      </c>
      <c r="AV104" s="85" t="s">
        <v>62</v>
      </c>
      <c r="AW104" s="85" t="s">
        <v>205</v>
      </c>
      <c r="AX104" s="4" t="s">
        <v>205</v>
      </c>
      <c r="AY104" s="85" t="s">
        <v>77</v>
      </c>
      <c r="AZ104" s="85" t="s">
        <v>62</v>
      </c>
      <c r="BA104" s="85" t="s">
        <v>62</v>
      </c>
      <c r="BB104" s="85" t="s">
        <v>62</v>
      </c>
      <c r="BC104" s="85" t="s">
        <v>126</v>
      </c>
      <c r="BD104" s="4" t="s">
        <v>126</v>
      </c>
      <c r="BE104" s="85" t="s">
        <v>62</v>
      </c>
      <c r="BF104" s="85" t="s">
        <v>62</v>
      </c>
      <c r="BG104" s="85" t="s">
        <v>79</v>
      </c>
      <c r="BH104" s="4" t="s">
        <v>79</v>
      </c>
      <c r="BI104" s="85" t="s">
        <v>62</v>
      </c>
      <c r="BJ104" s="85" t="s">
        <v>62</v>
      </c>
      <c r="BK104" s="85" t="s">
        <v>62</v>
      </c>
      <c r="BL104" s="85" t="s">
        <v>81</v>
      </c>
      <c r="BM104" s="85" t="s">
        <v>503</v>
      </c>
      <c r="BN104" s="85" t="s">
        <v>169</v>
      </c>
      <c r="BO104" s="85" t="s">
        <v>70</v>
      </c>
      <c r="BP104" s="85" t="s">
        <v>83</v>
      </c>
      <c r="BQ104" s="85" t="s">
        <v>162</v>
      </c>
    </row>
    <row r="105" spans="1:69" x14ac:dyDescent="0.2">
      <c r="A105" s="85">
        <v>104</v>
      </c>
      <c r="B105" s="85">
        <v>5682513</v>
      </c>
      <c r="C105" s="85" t="s">
        <v>286</v>
      </c>
      <c r="D105" s="85">
        <v>245</v>
      </c>
      <c r="E105" s="85" t="s">
        <v>62</v>
      </c>
      <c r="F105" s="85" t="s">
        <v>86</v>
      </c>
      <c r="G105" s="85" t="s">
        <v>482</v>
      </c>
      <c r="H105" s="85" t="s">
        <v>64</v>
      </c>
      <c r="I105" s="85" t="s">
        <v>62</v>
      </c>
      <c r="J105" s="85" t="s">
        <v>65</v>
      </c>
      <c r="K105" s="85" t="s">
        <v>62</v>
      </c>
      <c r="L105" s="85" t="s">
        <v>62</v>
      </c>
      <c r="M105" s="85" t="s">
        <v>62</v>
      </c>
      <c r="N105" s="85" t="s">
        <v>62</v>
      </c>
      <c r="O105" s="85" t="s">
        <v>62</v>
      </c>
      <c r="P105" s="85" t="s">
        <v>62</v>
      </c>
      <c r="Q105" s="85" t="s">
        <v>65</v>
      </c>
      <c r="R105" s="85" t="s">
        <v>104</v>
      </c>
      <c r="S105" s="85" t="s">
        <v>62</v>
      </c>
      <c r="T105" s="85" t="s">
        <v>68</v>
      </c>
      <c r="U105" s="85" t="s">
        <v>62</v>
      </c>
      <c r="V105" s="85" t="s">
        <v>62</v>
      </c>
      <c r="W105" s="85" t="s">
        <v>62</v>
      </c>
      <c r="X105" s="4" t="s">
        <v>529</v>
      </c>
      <c r="Y105" s="85" t="s">
        <v>62</v>
      </c>
      <c r="Z105" s="85" t="s">
        <v>62</v>
      </c>
      <c r="AA105" s="85" t="s">
        <v>62</v>
      </c>
      <c r="AB105" s="85" t="s">
        <v>137</v>
      </c>
      <c r="AC105" s="85" t="s">
        <v>88</v>
      </c>
      <c r="AD105" s="85" t="s">
        <v>62</v>
      </c>
      <c r="AE105" s="85" t="s">
        <v>62</v>
      </c>
      <c r="AF105" s="85" t="s">
        <v>62</v>
      </c>
      <c r="AG105" s="85" t="s">
        <v>62</v>
      </c>
      <c r="AH105" s="85" t="s">
        <v>62</v>
      </c>
      <c r="AI105" s="85" t="s">
        <v>62</v>
      </c>
      <c r="AJ105" s="21" t="s">
        <v>531</v>
      </c>
      <c r="AK105" s="85" t="s">
        <v>70</v>
      </c>
      <c r="AL105" s="85" t="s">
        <v>71</v>
      </c>
      <c r="AM105" s="85" t="s">
        <v>62</v>
      </c>
      <c r="AN105" s="85" t="s">
        <v>73</v>
      </c>
      <c r="AO105" s="85" t="s">
        <v>62</v>
      </c>
      <c r="AP105" s="4" t="s">
        <v>515</v>
      </c>
      <c r="AQ105" s="85" t="s">
        <v>112</v>
      </c>
      <c r="AR105" s="85" t="s">
        <v>98</v>
      </c>
      <c r="AS105" s="85" t="s">
        <v>62</v>
      </c>
      <c r="AT105" s="85" t="s">
        <v>62</v>
      </c>
      <c r="AU105" s="85" t="s">
        <v>62</v>
      </c>
      <c r="AV105" s="85" t="s">
        <v>62</v>
      </c>
      <c r="AW105" s="85" t="s">
        <v>205</v>
      </c>
      <c r="AX105" s="4" t="s">
        <v>205</v>
      </c>
      <c r="AY105" s="85" t="s">
        <v>100</v>
      </c>
      <c r="AZ105" s="85" t="s">
        <v>62</v>
      </c>
      <c r="BA105" s="85" t="s">
        <v>62</v>
      </c>
      <c r="BB105" s="85" t="s">
        <v>101</v>
      </c>
      <c r="BC105" s="85" t="s">
        <v>62</v>
      </c>
      <c r="BD105" s="4" t="s">
        <v>101</v>
      </c>
      <c r="BE105" s="85" t="s">
        <v>62</v>
      </c>
      <c r="BF105" s="85" t="s">
        <v>62</v>
      </c>
      <c r="BG105" s="85" t="s">
        <v>79</v>
      </c>
      <c r="BH105" s="4" t="s">
        <v>79</v>
      </c>
      <c r="BI105" s="85" t="s">
        <v>62</v>
      </c>
      <c r="BJ105" s="85" t="s">
        <v>92</v>
      </c>
      <c r="BK105" s="85" t="s">
        <v>62</v>
      </c>
      <c r="BL105" s="85" t="s">
        <v>62</v>
      </c>
      <c r="BM105" s="85" t="s">
        <v>504</v>
      </c>
      <c r="BN105" s="85" t="s">
        <v>169</v>
      </c>
      <c r="BO105" s="85" t="s">
        <v>98</v>
      </c>
      <c r="BP105" s="85" t="s">
        <v>138</v>
      </c>
      <c r="BQ105" s="85" t="s">
        <v>146</v>
      </c>
    </row>
    <row r="106" spans="1:69" x14ac:dyDescent="0.2">
      <c r="A106" s="85">
        <v>105</v>
      </c>
      <c r="B106" s="85">
        <v>5682576</v>
      </c>
      <c r="C106" s="85" t="s">
        <v>287</v>
      </c>
      <c r="D106" s="85">
        <v>382</v>
      </c>
      <c r="E106" s="85" t="s">
        <v>62</v>
      </c>
      <c r="F106" s="85" t="s">
        <v>86</v>
      </c>
      <c r="G106" s="85" t="s">
        <v>481</v>
      </c>
      <c r="H106" s="85" t="s">
        <v>116</v>
      </c>
      <c r="I106" s="85" t="s">
        <v>62</v>
      </c>
      <c r="J106" s="85" t="s">
        <v>65</v>
      </c>
      <c r="K106" s="85" t="s">
        <v>62</v>
      </c>
      <c r="L106" s="85" t="s">
        <v>62</v>
      </c>
      <c r="M106" s="85" t="s">
        <v>62</v>
      </c>
      <c r="N106" s="85" t="s">
        <v>62</v>
      </c>
      <c r="O106" s="85" t="s">
        <v>62</v>
      </c>
      <c r="P106" s="85" t="s">
        <v>62</v>
      </c>
      <c r="Q106" s="85" t="s">
        <v>65</v>
      </c>
      <c r="R106" s="85" t="s">
        <v>118</v>
      </c>
      <c r="S106" s="85" t="s">
        <v>67</v>
      </c>
      <c r="T106" s="85" t="s">
        <v>62</v>
      </c>
      <c r="U106" s="85" t="s">
        <v>62</v>
      </c>
      <c r="V106" s="85" t="s">
        <v>62</v>
      </c>
      <c r="W106" s="85" t="s">
        <v>62</v>
      </c>
      <c r="X106" s="4" t="s">
        <v>528</v>
      </c>
      <c r="Y106" s="85" t="s">
        <v>62</v>
      </c>
      <c r="Z106" s="85" t="s">
        <v>62</v>
      </c>
      <c r="AA106" s="85" t="s">
        <v>132</v>
      </c>
      <c r="AB106" s="85" t="s">
        <v>62</v>
      </c>
      <c r="AC106" s="85" t="s">
        <v>62</v>
      </c>
      <c r="AD106" s="85" t="s">
        <v>62</v>
      </c>
      <c r="AE106" s="85" t="s">
        <v>62</v>
      </c>
      <c r="AF106" s="85" t="s">
        <v>62</v>
      </c>
      <c r="AG106" s="85" t="s">
        <v>62</v>
      </c>
      <c r="AH106" s="85" t="s">
        <v>62</v>
      </c>
      <c r="AI106" s="85" t="s">
        <v>62</v>
      </c>
      <c r="AJ106" s="21" t="s">
        <v>531</v>
      </c>
      <c r="AK106" s="85" t="s">
        <v>113</v>
      </c>
      <c r="AL106" s="85" t="s">
        <v>105</v>
      </c>
      <c r="AM106" s="85" t="s">
        <v>72</v>
      </c>
      <c r="AN106" s="85" t="s">
        <v>62</v>
      </c>
      <c r="AO106" s="85" t="s">
        <v>62</v>
      </c>
      <c r="AP106" s="4" t="s">
        <v>516</v>
      </c>
      <c r="AQ106" s="85" t="s">
        <v>74</v>
      </c>
      <c r="AR106" s="85" t="s">
        <v>107</v>
      </c>
      <c r="AS106" s="85" t="s">
        <v>62</v>
      </c>
      <c r="AT106" s="85" t="s">
        <v>89</v>
      </c>
      <c r="AU106" s="85" t="s">
        <v>62</v>
      </c>
      <c r="AV106" s="85" t="s">
        <v>62</v>
      </c>
      <c r="AW106" s="85" t="s">
        <v>62</v>
      </c>
      <c r="AX106" s="4" t="s">
        <v>89</v>
      </c>
      <c r="AY106" s="85" t="s">
        <v>77</v>
      </c>
      <c r="AZ106" s="85" t="s">
        <v>62</v>
      </c>
      <c r="BA106" s="85" t="s">
        <v>62</v>
      </c>
      <c r="BB106" s="85" t="s">
        <v>62</v>
      </c>
      <c r="BC106" s="85" t="s">
        <v>126</v>
      </c>
      <c r="BD106" s="4" t="s">
        <v>126</v>
      </c>
      <c r="BE106" s="85" t="s">
        <v>90</v>
      </c>
      <c r="BF106" s="85" t="s">
        <v>91</v>
      </c>
      <c r="BG106" s="85" t="s">
        <v>62</v>
      </c>
      <c r="BH106" s="4" t="s">
        <v>545</v>
      </c>
      <c r="BI106" s="85" t="s">
        <v>80</v>
      </c>
      <c r="BJ106" s="85" t="s">
        <v>62</v>
      </c>
      <c r="BK106" s="85" t="s">
        <v>62</v>
      </c>
      <c r="BL106" s="85" t="s">
        <v>62</v>
      </c>
      <c r="BM106" s="85" t="s">
        <v>502</v>
      </c>
      <c r="BN106" s="85" t="s">
        <v>82</v>
      </c>
      <c r="BO106" s="85" t="s">
        <v>113</v>
      </c>
      <c r="BP106" s="85" t="s">
        <v>138</v>
      </c>
      <c r="BQ106" s="85" t="s">
        <v>139</v>
      </c>
    </row>
    <row r="107" spans="1:69" x14ac:dyDescent="0.2">
      <c r="A107" s="85">
        <v>106</v>
      </c>
      <c r="B107" s="85">
        <v>5682590</v>
      </c>
      <c r="C107" s="85" t="s">
        <v>288</v>
      </c>
      <c r="D107" s="85">
        <v>332</v>
      </c>
      <c r="E107" s="85" t="s">
        <v>62</v>
      </c>
      <c r="F107" s="85" t="s">
        <v>86</v>
      </c>
      <c r="G107" s="85" t="s">
        <v>481</v>
      </c>
      <c r="H107" s="85" t="s">
        <v>64</v>
      </c>
      <c r="I107" s="85" t="s">
        <v>62</v>
      </c>
      <c r="J107" s="85" t="s">
        <v>62</v>
      </c>
      <c r="K107" s="85" t="s">
        <v>62</v>
      </c>
      <c r="L107" s="85" t="s">
        <v>62</v>
      </c>
      <c r="M107" s="85" t="s">
        <v>62</v>
      </c>
      <c r="N107" s="85" t="s">
        <v>62</v>
      </c>
      <c r="O107" s="85" t="s">
        <v>62</v>
      </c>
      <c r="P107" s="85" t="s">
        <v>117</v>
      </c>
      <c r="Q107" s="85" t="s">
        <v>117</v>
      </c>
      <c r="R107" s="85" t="s">
        <v>104</v>
      </c>
      <c r="S107" s="85" t="s">
        <v>67</v>
      </c>
      <c r="T107" s="85" t="s">
        <v>62</v>
      </c>
      <c r="U107" s="85" t="s">
        <v>62</v>
      </c>
      <c r="V107" s="85" t="s">
        <v>62</v>
      </c>
      <c r="W107" s="85" t="s">
        <v>62</v>
      </c>
      <c r="X107" s="4" t="s">
        <v>528</v>
      </c>
      <c r="Y107" s="85" t="s">
        <v>62</v>
      </c>
      <c r="Z107" s="85" t="s">
        <v>62</v>
      </c>
      <c r="AA107" s="85" t="s">
        <v>62</v>
      </c>
      <c r="AB107" s="85" t="s">
        <v>62</v>
      </c>
      <c r="AC107" s="85" t="s">
        <v>62</v>
      </c>
      <c r="AD107" s="85" t="s">
        <v>62</v>
      </c>
      <c r="AE107" s="85" t="s">
        <v>62</v>
      </c>
      <c r="AF107" s="85" t="s">
        <v>62</v>
      </c>
      <c r="AG107" s="85" t="s">
        <v>62</v>
      </c>
      <c r="AH107" s="85" t="s">
        <v>62</v>
      </c>
      <c r="AI107" s="85" t="s">
        <v>97</v>
      </c>
      <c r="AJ107" s="21" t="s">
        <v>97</v>
      </c>
      <c r="AK107" s="85" t="s">
        <v>70</v>
      </c>
      <c r="AL107" s="85" t="s">
        <v>99</v>
      </c>
      <c r="AM107" s="85" t="s">
        <v>62</v>
      </c>
      <c r="AN107" s="85" t="s">
        <v>62</v>
      </c>
      <c r="AO107" s="85" t="s">
        <v>99</v>
      </c>
      <c r="AP107" s="4" t="s">
        <v>514</v>
      </c>
      <c r="AQ107" s="85" t="s">
        <v>74</v>
      </c>
      <c r="AR107" s="85" t="s">
        <v>123</v>
      </c>
      <c r="AS107" s="85" t="s">
        <v>62</v>
      </c>
      <c r="AT107" s="85" t="s">
        <v>62</v>
      </c>
      <c r="AU107" s="85" t="s">
        <v>62</v>
      </c>
      <c r="AV107" s="85" t="s">
        <v>108</v>
      </c>
      <c r="AW107" s="85" t="s">
        <v>205</v>
      </c>
      <c r="AX107" s="4" t="s">
        <v>542</v>
      </c>
      <c r="AY107" s="85" t="s">
        <v>77</v>
      </c>
      <c r="AZ107" s="85" t="s">
        <v>62</v>
      </c>
      <c r="BA107" s="85" t="s">
        <v>78</v>
      </c>
      <c r="BB107" s="85" t="s">
        <v>62</v>
      </c>
      <c r="BC107" s="85" t="s">
        <v>62</v>
      </c>
      <c r="BD107" s="4" t="s">
        <v>78</v>
      </c>
      <c r="BE107" s="85" t="s">
        <v>62</v>
      </c>
      <c r="BF107" s="85" t="s">
        <v>62</v>
      </c>
      <c r="BG107" s="85" t="s">
        <v>79</v>
      </c>
      <c r="BH107" s="4" t="s">
        <v>79</v>
      </c>
      <c r="BI107" s="85" t="s">
        <v>80</v>
      </c>
      <c r="BJ107" s="85" t="s">
        <v>92</v>
      </c>
      <c r="BK107" s="85" t="s">
        <v>93</v>
      </c>
      <c r="BL107" s="85" t="s">
        <v>81</v>
      </c>
      <c r="BM107" s="85" t="s">
        <v>501</v>
      </c>
      <c r="BN107" s="85" t="s">
        <v>94</v>
      </c>
      <c r="BO107" s="85" t="s">
        <v>113</v>
      </c>
      <c r="BP107" s="85" t="s">
        <v>83</v>
      </c>
      <c r="BQ107" s="85" t="s">
        <v>146</v>
      </c>
    </row>
    <row r="108" spans="1:69" x14ac:dyDescent="0.2">
      <c r="A108" s="85">
        <v>107</v>
      </c>
      <c r="B108" s="85">
        <v>5682661</v>
      </c>
      <c r="C108" s="85" t="s">
        <v>289</v>
      </c>
      <c r="D108" s="85">
        <v>281</v>
      </c>
      <c r="E108" s="85" t="s">
        <v>290</v>
      </c>
      <c r="F108" s="85" t="s">
        <v>86</v>
      </c>
      <c r="G108" s="85" t="s">
        <v>481</v>
      </c>
      <c r="H108" s="85" t="s">
        <v>64</v>
      </c>
      <c r="I108" s="85" t="s">
        <v>144</v>
      </c>
      <c r="J108" s="85" t="s">
        <v>65</v>
      </c>
      <c r="K108" s="85" t="s">
        <v>62</v>
      </c>
      <c r="L108" s="85" t="s">
        <v>62</v>
      </c>
      <c r="M108" s="85" t="s">
        <v>62</v>
      </c>
      <c r="N108" s="85" t="s">
        <v>62</v>
      </c>
      <c r="O108" s="85" t="s">
        <v>62</v>
      </c>
      <c r="P108" s="85" t="s">
        <v>62</v>
      </c>
      <c r="Q108" s="85" t="s">
        <v>494</v>
      </c>
      <c r="R108" s="85" t="s">
        <v>118</v>
      </c>
      <c r="S108" s="85" t="s">
        <v>67</v>
      </c>
      <c r="T108" s="85" t="s">
        <v>62</v>
      </c>
      <c r="U108" s="85" t="s">
        <v>62</v>
      </c>
      <c r="V108" s="85" t="s">
        <v>62</v>
      </c>
      <c r="W108" s="85" t="s">
        <v>62</v>
      </c>
      <c r="X108" s="4" t="s">
        <v>528</v>
      </c>
      <c r="Y108" s="85" t="s">
        <v>62</v>
      </c>
      <c r="Z108" s="85" t="s">
        <v>62</v>
      </c>
      <c r="AA108" s="85" t="s">
        <v>62</v>
      </c>
      <c r="AB108" s="85" t="s">
        <v>62</v>
      </c>
      <c r="AC108" s="85" t="s">
        <v>62</v>
      </c>
      <c r="AD108" s="85" t="s">
        <v>62</v>
      </c>
      <c r="AE108" s="85" t="s">
        <v>62</v>
      </c>
      <c r="AF108" s="85" t="s">
        <v>62</v>
      </c>
      <c r="AG108" s="85" t="s">
        <v>62</v>
      </c>
      <c r="AH108" s="85" t="s">
        <v>62</v>
      </c>
      <c r="AI108" s="85" t="s">
        <v>97</v>
      </c>
      <c r="AJ108" s="21" t="s">
        <v>97</v>
      </c>
      <c r="AK108" s="85" t="s">
        <v>98</v>
      </c>
      <c r="AL108" s="85" t="s">
        <v>99</v>
      </c>
      <c r="AM108" s="85" t="s">
        <v>62</v>
      </c>
      <c r="AN108" s="85" t="s">
        <v>62</v>
      </c>
      <c r="AO108" s="85" t="s">
        <v>99</v>
      </c>
      <c r="AP108" s="4" t="s">
        <v>514</v>
      </c>
      <c r="AQ108" s="85" t="s">
        <v>99</v>
      </c>
      <c r="AR108" s="85" t="s">
        <v>75</v>
      </c>
      <c r="AS108" s="85" t="s">
        <v>62</v>
      </c>
      <c r="AT108" s="85" t="s">
        <v>62</v>
      </c>
      <c r="AU108" s="85" t="s">
        <v>62</v>
      </c>
      <c r="AV108" s="85" t="s">
        <v>62</v>
      </c>
      <c r="AW108" s="85" t="s">
        <v>205</v>
      </c>
      <c r="AX108" s="4" t="s">
        <v>205</v>
      </c>
      <c r="AY108" s="85" t="s">
        <v>100</v>
      </c>
      <c r="AZ108" s="85" t="s">
        <v>62</v>
      </c>
      <c r="BA108" s="85" t="s">
        <v>62</v>
      </c>
      <c r="BB108" s="85" t="s">
        <v>101</v>
      </c>
      <c r="BC108" s="85" t="s">
        <v>62</v>
      </c>
      <c r="BD108" s="4" t="s">
        <v>101</v>
      </c>
      <c r="BE108" s="85" t="s">
        <v>90</v>
      </c>
      <c r="BF108" s="85" t="s">
        <v>62</v>
      </c>
      <c r="BG108" s="85" t="s">
        <v>62</v>
      </c>
      <c r="BH108" s="4" t="s">
        <v>90</v>
      </c>
      <c r="BI108" s="85" t="s">
        <v>80</v>
      </c>
      <c r="BJ108" s="85" t="s">
        <v>62</v>
      </c>
      <c r="BK108" s="85" t="s">
        <v>62</v>
      </c>
      <c r="BL108" s="85" t="s">
        <v>81</v>
      </c>
      <c r="BM108" s="85" t="s">
        <v>500</v>
      </c>
      <c r="BN108" s="85" t="s">
        <v>169</v>
      </c>
      <c r="BO108" s="85" t="s">
        <v>113</v>
      </c>
      <c r="BP108" s="85" t="s">
        <v>83</v>
      </c>
      <c r="BQ108" s="85" t="s">
        <v>162</v>
      </c>
    </row>
    <row r="109" spans="1:69" x14ac:dyDescent="0.2">
      <c r="A109" s="85">
        <v>108</v>
      </c>
      <c r="B109" s="85">
        <v>5682687</v>
      </c>
      <c r="C109" s="85" t="s">
        <v>292</v>
      </c>
      <c r="D109" s="85">
        <v>185</v>
      </c>
      <c r="E109" s="85" t="s">
        <v>62</v>
      </c>
      <c r="F109" s="85" t="s">
        <v>86</v>
      </c>
      <c r="G109" s="85" t="s">
        <v>481</v>
      </c>
      <c r="H109" s="85" t="s">
        <v>64</v>
      </c>
      <c r="I109" s="85" t="s">
        <v>62</v>
      </c>
      <c r="J109" s="85" t="s">
        <v>65</v>
      </c>
      <c r="K109" s="85" t="s">
        <v>62</v>
      </c>
      <c r="L109" s="85" t="s">
        <v>62</v>
      </c>
      <c r="M109" s="85" t="s">
        <v>62</v>
      </c>
      <c r="N109" s="85" t="s">
        <v>62</v>
      </c>
      <c r="O109" s="85" t="s">
        <v>62</v>
      </c>
      <c r="P109" s="85" t="s">
        <v>62</v>
      </c>
      <c r="Q109" s="85" t="s">
        <v>65</v>
      </c>
      <c r="R109" s="85" t="s">
        <v>104</v>
      </c>
      <c r="S109" s="85" t="s">
        <v>67</v>
      </c>
      <c r="T109" s="85" t="s">
        <v>62</v>
      </c>
      <c r="U109" s="85" t="s">
        <v>62</v>
      </c>
      <c r="V109" s="85" t="s">
        <v>62</v>
      </c>
      <c r="W109" s="85" t="s">
        <v>62</v>
      </c>
      <c r="X109" s="4" t="s">
        <v>528</v>
      </c>
      <c r="Y109" s="85" t="s">
        <v>62</v>
      </c>
      <c r="Z109" s="85" t="s">
        <v>62</v>
      </c>
      <c r="AA109" s="85" t="s">
        <v>62</v>
      </c>
      <c r="AB109" s="85" t="s">
        <v>62</v>
      </c>
      <c r="AC109" s="85" t="s">
        <v>88</v>
      </c>
      <c r="AD109" s="85" t="s">
        <v>62</v>
      </c>
      <c r="AE109" s="85" t="s">
        <v>62</v>
      </c>
      <c r="AF109" s="85" t="s">
        <v>62</v>
      </c>
      <c r="AG109" s="85" t="s">
        <v>62</v>
      </c>
      <c r="AH109" s="85" t="s">
        <v>62</v>
      </c>
      <c r="AI109" s="85" t="s">
        <v>62</v>
      </c>
      <c r="AJ109" s="21" t="s">
        <v>532</v>
      </c>
      <c r="AK109" s="85" t="s">
        <v>98</v>
      </c>
      <c r="AL109" s="85" t="s">
        <v>71</v>
      </c>
      <c r="AM109" s="85" t="s">
        <v>72</v>
      </c>
      <c r="AN109" s="85" t="s">
        <v>62</v>
      </c>
      <c r="AO109" s="85" t="s">
        <v>62</v>
      </c>
      <c r="AP109" s="4" t="s">
        <v>516</v>
      </c>
      <c r="AQ109" s="85" t="s">
        <v>74</v>
      </c>
      <c r="AR109" s="85" t="s">
        <v>98</v>
      </c>
      <c r="AS109" s="85" t="s">
        <v>62</v>
      </c>
      <c r="AT109" s="85" t="s">
        <v>62</v>
      </c>
      <c r="AU109" s="85" t="s">
        <v>145</v>
      </c>
      <c r="AV109" s="85" t="s">
        <v>62</v>
      </c>
      <c r="AW109" s="85" t="s">
        <v>62</v>
      </c>
      <c r="AX109" s="4" t="s">
        <v>145</v>
      </c>
      <c r="AY109" s="85" t="s">
        <v>77</v>
      </c>
      <c r="AZ109" s="85" t="s">
        <v>62</v>
      </c>
      <c r="BA109" s="85" t="s">
        <v>62</v>
      </c>
      <c r="BB109" s="85" t="s">
        <v>101</v>
      </c>
      <c r="BC109" s="85" t="s">
        <v>62</v>
      </c>
      <c r="BD109" s="4" t="s">
        <v>101</v>
      </c>
      <c r="BE109" s="85" t="s">
        <v>90</v>
      </c>
      <c r="BF109" s="85" t="s">
        <v>62</v>
      </c>
      <c r="BG109" s="85" t="s">
        <v>62</v>
      </c>
      <c r="BH109" s="4" t="s">
        <v>90</v>
      </c>
      <c r="BI109" s="85" t="s">
        <v>62</v>
      </c>
      <c r="BJ109" s="85" t="s">
        <v>62</v>
      </c>
      <c r="BK109" s="85" t="s">
        <v>93</v>
      </c>
      <c r="BL109" s="85" t="s">
        <v>62</v>
      </c>
      <c r="BM109" s="85" t="s">
        <v>508</v>
      </c>
      <c r="BN109" s="85" t="s">
        <v>94</v>
      </c>
      <c r="BO109" s="85" t="s">
        <v>113</v>
      </c>
      <c r="BP109" s="85" t="s">
        <v>138</v>
      </c>
      <c r="BQ109" s="85" t="s">
        <v>146</v>
      </c>
    </row>
    <row r="110" spans="1:69" x14ac:dyDescent="0.2">
      <c r="A110" s="85">
        <v>109</v>
      </c>
      <c r="B110" s="85">
        <v>5682727</v>
      </c>
      <c r="C110" s="85" t="s">
        <v>293</v>
      </c>
      <c r="D110" s="85">
        <v>276</v>
      </c>
      <c r="E110" s="85" t="s">
        <v>294</v>
      </c>
      <c r="F110" s="85" t="s">
        <v>86</v>
      </c>
      <c r="G110" s="85" t="s">
        <v>481</v>
      </c>
      <c r="H110" s="85" t="s">
        <v>64</v>
      </c>
      <c r="I110" s="85" t="s">
        <v>62</v>
      </c>
      <c r="J110" s="85" t="s">
        <v>65</v>
      </c>
      <c r="K110" s="85" t="s">
        <v>62</v>
      </c>
      <c r="L110" s="85" t="s">
        <v>62</v>
      </c>
      <c r="M110" s="85" t="s">
        <v>62</v>
      </c>
      <c r="N110" s="85" t="s">
        <v>62</v>
      </c>
      <c r="O110" s="85" t="s">
        <v>62</v>
      </c>
      <c r="P110" s="85" t="s">
        <v>62</v>
      </c>
      <c r="Q110" s="85" t="s">
        <v>65</v>
      </c>
      <c r="R110" s="85" t="s">
        <v>66</v>
      </c>
      <c r="S110" s="85" t="s">
        <v>67</v>
      </c>
      <c r="T110" s="85" t="s">
        <v>62</v>
      </c>
      <c r="U110" s="85" t="s">
        <v>62</v>
      </c>
      <c r="V110" s="85" t="s">
        <v>62</v>
      </c>
      <c r="W110" s="85" t="s">
        <v>62</v>
      </c>
      <c r="X110" s="4" t="s">
        <v>528</v>
      </c>
      <c r="Y110" s="85" t="s">
        <v>62</v>
      </c>
      <c r="Z110" s="85" t="s">
        <v>62</v>
      </c>
      <c r="AA110" s="85" t="s">
        <v>62</v>
      </c>
      <c r="AB110" s="85" t="s">
        <v>62</v>
      </c>
      <c r="AC110" s="85" t="s">
        <v>62</v>
      </c>
      <c r="AD110" s="85" t="s">
        <v>62</v>
      </c>
      <c r="AE110" s="85" t="s">
        <v>62</v>
      </c>
      <c r="AF110" s="85" t="s">
        <v>62</v>
      </c>
      <c r="AG110" s="85" t="s">
        <v>248</v>
      </c>
      <c r="AH110" s="85" t="s">
        <v>62</v>
      </c>
      <c r="AI110" s="85" t="s">
        <v>62</v>
      </c>
      <c r="AJ110" s="21" t="s">
        <v>532</v>
      </c>
      <c r="AK110" s="85" t="s">
        <v>98</v>
      </c>
      <c r="AL110" s="85" t="s">
        <v>71</v>
      </c>
      <c r="AM110" s="85" t="s">
        <v>62</v>
      </c>
      <c r="AN110" s="85" t="s">
        <v>73</v>
      </c>
      <c r="AO110" s="85" t="s">
        <v>62</v>
      </c>
      <c r="AP110" s="4" t="s">
        <v>515</v>
      </c>
      <c r="AQ110" s="85" t="s">
        <v>74</v>
      </c>
      <c r="AR110" s="85" t="s">
        <v>123</v>
      </c>
      <c r="AS110" s="85" t="s">
        <v>62</v>
      </c>
      <c r="AT110" s="85" t="s">
        <v>62</v>
      </c>
      <c r="AU110" s="85" t="s">
        <v>62</v>
      </c>
      <c r="AV110" s="85" t="s">
        <v>108</v>
      </c>
      <c r="AW110" s="85" t="s">
        <v>62</v>
      </c>
      <c r="AX110" s="4" t="s">
        <v>108</v>
      </c>
      <c r="AY110" s="85" t="s">
        <v>77</v>
      </c>
      <c r="AZ110" s="85" t="s">
        <v>62</v>
      </c>
      <c r="BA110" s="85" t="s">
        <v>62</v>
      </c>
      <c r="BB110" s="85" t="s">
        <v>101</v>
      </c>
      <c r="BC110" s="85" t="s">
        <v>62</v>
      </c>
      <c r="BD110" s="4" t="s">
        <v>101</v>
      </c>
      <c r="BE110" s="85" t="s">
        <v>90</v>
      </c>
      <c r="BF110" s="85" t="s">
        <v>62</v>
      </c>
      <c r="BG110" s="85" t="s">
        <v>62</v>
      </c>
      <c r="BH110" s="4" t="s">
        <v>90</v>
      </c>
      <c r="BI110" s="85" t="s">
        <v>80</v>
      </c>
      <c r="BJ110" s="85" t="s">
        <v>62</v>
      </c>
      <c r="BK110" s="85" t="s">
        <v>62</v>
      </c>
      <c r="BL110" s="85" t="s">
        <v>81</v>
      </c>
      <c r="BM110" s="85" t="s">
        <v>500</v>
      </c>
      <c r="BN110" s="85" t="s">
        <v>94</v>
      </c>
      <c r="BO110" s="85" t="s">
        <v>70</v>
      </c>
      <c r="BP110" s="85" t="s">
        <v>83</v>
      </c>
      <c r="BQ110" s="85" t="s">
        <v>146</v>
      </c>
    </row>
    <row r="111" spans="1:69" x14ac:dyDescent="0.2">
      <c r="A111" s="85">
        <v>110</v>
      </c>
      <c r="B111" s="85">
        <v>5682807</v>
      </c>
      <c r="C111" s="85" t="s">
        <v>295</v>
      </c>
      <c r="D111" s="85">
        <v>131</v>
      </c>
      <c r="E111" s="85" t="s">
        <v>62</v>
      </c>
      <c r="F111" s="85" t="s">
        <v>86</v>
      </c>
      <c r="G111" s="85" t="s">
        <v>481</v>
      </c>
      <c r="H111" s="85" t="s">
        <v>64</v>
      </c>
      <c r="I111" s="85" t="s">
        <v>62</v>
      </c>
      <c r="J111" s="85" t="s">
        <v>62</v>
      </c>
      <c r="K111" s="85" t="s">
        <v>62</v>
      </c>
      <c r="L111" s="85" t="s">
        <v>62</v>
      </c>
      <c r="M111" s="85" t="s">
        <v>62</v>
      </c>
      <c r="N111" s="85" t="s">
        <v>62</v>
      </c>
      <c r="O111" s="85" t="s">
        <v>62</v>
      </c>
      <c r="P111" s="85" t="s">
        <v>117</v>
      </c>
      <c r="Q111" s="85" t="s">
        <v>117</v>
      </c>
      <c r="R111" s="85" t="s">
        <v>118</v>
      </c>
      <c r="S111" s="85" t="s">
        <v>67</v>
      </c>
      <c r="T111" s="85" t="s">
        <v>62</v>
      </c>
      <c r="U111" s="85" t="s">
        <v>62</v>
      </c>
      <c r="V111" s="85" t="s">
        <v>62</v>
      </c>
      <c r="W111" s="85" t="s">
        <v>62</v>
      </c>
      <c r="X111" s="4" t="s">
        <v>528</v>
      </c>
      <c r="Y111" s="85" t="s">
        <v>62</v>
      </c>
      <c r="Z111" s="85" t="s">
        <v>62</v>
      </c>
      <c r="AA111" s="85" t="s">
        <v>62</v>
      </c>
      <c r="AB111" s="85" t="s">
        <v>62</v>
      </c>
      <c r="AC111" s="85" t="s">
        <v>62</v>
      </c>
      <c r="AD111" s="85" t="s">
        <v>62</v>
      </c>
      <c r="AE111" s="85" t="s">
        <v>62</v>
      </c>
      <c r="AF111" s="85" t="s">
        <v>62</v>
      </c>
      <c r="AG111" s="85" t="s">
        <v>62</v>
      </c>
      <c r="AH111" s="85" t="s">
        <v>62</v>
      </c>
      <c r="AI111" s="85" t="s">
        <v>97</v>
      </c>
      <c r="AJ111" s="21" t="s">
        <v>97</v>
      </c>
      <c r="AK111" s="85" t="s">
        <v>70</v>
      </c>
      <c r="AL111" s="85" t="s">
        <v>71</v>
      </c>
      <c r="AM111" s="85" t="s">
        <v>72</v>
      </c>
      <c r="AN111" s="85" t="s">
        <v>62</v>
      </c>
      <c r="AO111" s="85" t="s">
        <v>62</v>
      </c>
      <c r="AP111" s="4" t="s">
        <v>516</v>
      </c>
      <c r="AQ111" s="85" t="s">
        <v>106</v>
      </c>
      <c r="AR111" s="85" t="s">
        <v>98</v>
      </c>
      <c r="AS111" s="85" t="s">
        <v>62</v>
      </c>
      <c r="AT111" s="85" t="s">
        <v>62</v>
      </c>
      <c r="AU111" s="85" t="s">
        <v>62</v>
      </c>
      <c r="AV111" s="85" t="s">
        <v>62</v>
      </c>
      <c r="AW111" s="85" t="s">
        <v>205</v>
      </c>
      <c r="AX111" s="4" t="s">
        <v>205</v>
      </c>
      <c r="AY111" s="85" t="s">
        <v>188</v>
      </c>
      <c r="AZ111" s="85" t="s">
        <v>109</v>
      </c>
      <c r="BA111" s="85" t="s">
        <v>62</v>
      </c>
      <c r="BB111" s="85" t="s">
        <v>62</v>
      </c>
      <c r="BC111" s="85" t="s">
        <v>62</v>
      </c>
      <c r="BD111" s="4" t="s">
        <v>109</v>
      </c>
      <c r="BE111" s="85" t="s">
        <v>62</v>
      </c>
      <c r="BF111" s="85" t="s">
        <v>62</v>
      </c>
      <c r="BG111" s="85" t="s">
        <v>79</v>
      </c>
      <c r="BH111" s="4" t="s">
        <v>79</v>
      </c>
      <c r="BI111" s="85" t="s">
        <v>80</v>
      </c>
      <c r="BJ111" s="85" t="s">
        <v>62</v>
      </c>
      <c r="BK111" s="85" t="s">
        <v>62</v>
      </c>
      <c r="BL111" s="85" t="s">
        <v>62</v>
      </c>
      <c r="BM111" s="85" t="s">
        <v>502</v>
      </c>
      <c r="BN111" s="85" t="s">
        <v>82</v>
      </c>
      <c r="BO111" s="85" t="s">
        <v>70</v>
      </c>
      <c r="BP111" s="85" t="s">
        <v>83</v>
      </c>
      <c r="BQ111" s="85" t="s">
        <v>95</v>
      </c>
    </row>
    <row r="112" spans="1:69" x14ac:dyDescent="0.2">
      <c r="A112" s="85">
        <v>111</v>
      </c>
      <c r="B112" s="85">
        <v>5682837</v>
      </c>
      <c r="C112" s="85" t="s">
        <v>296</v>
      </c>
      <c r="D112" s="85">
        <v>253</v>
      </c>
      <c r="E112" s="85" t="s">
        <v>62</v>
      </c>
      <c r="F112" s="85" t="s">
        <v>63</v>
      </c>
      <c r="G112" s="85" t="s">
        <v>491</v>
      </c>
      <c r="H112" s="85" t="s">
        <v>64</v>
      </c>
      <c r="I112" s="85" t="s">
        <v>62</v>
      </c>
      <c r="J112" s="85" t="s">
        <v>65</v>
      </c>
      <c r="K112" s="85" t="s">
        <v>62</v>
      </c>
      <c r="L112" s="85" t="s">
        <v>62</v>
      </c>
      <c r="M112" s="85" t="s">
        <v>62</v>
      </c>
      <c r="N112" s="85" t="s">
        <v>62</v>
      </c>
      <c r="O112" s="85" t="s">
        <v>62</v>
      </c>
      <c r="P112" s="85" t="s">
        <v>62</v>
      </c>
      <c r="Q112" s="85" t="s">
        <v>65</v>
      </c>
      <c r="R112" s="85" t="s">
        <v>118</v>
      </c>
      <c r="S112" s="85" t="s">
        <v>62</v>
      </c>
      <c r="T112" s="85" t="s">
        <v>68</v>
      </c>
      <c r="U112" s="85" t="s">
        <v>62</v>
      </c>
      <c r="V112" s="85" t="s">
        <v>62</v>
      </c>
      <c r="W112" s="85" t="s">
        <v>62</v>
      </c>
      <c r="X112" s="4" t="s">
        <v>529</v>
      </c>
      <c r="Y112" s="85" t="s">
        <v>69</v>
      </c>
      <c r="Z112" s="85" t="s">
        <v>62</v>
      </c>
      <c r="AA112" s="85" t="s">
        <v>62</v>
      </c>
      <c r="AB112" s="85" t="s">
        <v>62</v>
      </c>
      <c r="AC112" s="85" t="s">
        <v>62</v>
      </c>
      <c r="AD112" s="85" t="s">
        <v>62</v>
      </c>
      <c r="AE112" s="85" t="s">
        <v>62</v>
      </c>
      <c r="AF112" s="85" t="s">
        <v>62</v>
      </c>
      <c r="AG112" s="85" t="s">
        <v>62</v>
      </c>
      <c r="AH112" s="85" t="s">
        <v>62</v>
      </c>
      <c r="AI112" s="85" t="s">
        <v>62</v>
      </c>
      <c r="AJ112" s="21" t="s">
        <v>531</v>
      </c>
      <c r="AK112" s="85" t="s">
        <v>70</v>
      </c>
      <c r="AL112" s="85" t="s">
        <v>71</v>
      </c>
      <c r="AM112" s="85" t="s">
        <v>62</v>
      </c>
      <c r="AN112" s="85" t="s">
        <v>73</v>
      </c>
      <c r="AO112" s="85" t="s">
        <v>62</v>
      </c>
      <c r="AP112" s="4" t="s">
        <v>515</v>
      </c>
      <c r="AQ112" s="85" t="s">
        <v>106</v>
      </c>
      <c r="AR112" s="85" t="s">
        <v>113</v>
      </c>
      <c r="AS112" s="85" t="s">
        <v>62</v>
      </c>
      <c r="AT112" s="85" t="s">
        <v>89</v>
      </c>
      <c r="AU112" s="85" t="s">
        <v>62</v>
      </c>
      <c r="AV112" s="85" t="s">
        <v>62</v>
      </c>
      <c r="AW112" s="85" t="s">
        <v>62</v>
      </c>
      <c r="AX112" s="4" t="s">
        <v>89</v>
      </c>
      <c r="AY112" s="85" t="s">
        <v>100</v>
      </c>
      <c r="AZ112" s="85" t="s">
        <v>62</v>
      </c>
      <c r="BA112" s="85" t="s">
        <v>62</v>
      </c>
      <c r="BB112" s="85" t="s">
        <v>101</v>
      </c>
      <c r="BC112" s="85" t="s">
        <v>62</v>
      </c>
      <c r="BD112" s="4" t="s">
        <v>101</v>
      </c>
      <c r="BE112" s="85" t="s">
        <v>62</v>
      </c>
      <c r="BF112" s="85" t="s">
        <v>62</v>
      </c>
      <c r="BG112" s="85" t="s">
        <v>79</v>
      </c>
      <c r="BH112" s="4" t="s">
        <v>79</v>
      </c>
      <c r="BI112" s="85" t="s">
        <v>62</v>
      </c>
      <c r="BJ112" s="85" t="s">
        <v>92</v>
      </c>
      <c r="BK112" s="85" t="s">
        <v>62</v>
      </c>
      <c r="BL112" s="85" t="s">
        <v>62</v>
      </c>
      <c r="BM112" s="85" t="s">
        <v>504</v>
      </c>
      <c r="BN112" s="85" t="s">
        <v>152</v>
      </c>
      <c r="BO112" s="85" t="s">
        <v>113</v>
      </c>
      <c r="BP112" s="85" t="s">
        <v>138</v>
      </c>
      <c r="BQ112" s="85" t="s">
        <v>102</v>
      </c>
    </row>
    <row r="113" spans="1:69" x14ac:dyDescent="0.2">
      <c r="A113" s="85">
        <v>112</v>
      </c>
      <c r="B113" s="85">
        <v>5682849</v>
      </c>
      <c r="C113" s="85" t="s">
        <v>297</v>
      </c>
      <c r="D113" s="85">
        <v>146</v>
      </c>
      <c r="E113" s="85" t="s">
        <v>62</v>
      </c>
      <c r="F113" s="85" t="s">
        <v>63</v>
      </c>
      <c r="G113" s="85" t="s">
        <v>482</v>
      </c>
      <c r="H113" s="85" t="s">
        <v>64</v>
      </c>
      <c r="I113" s="85" t="s">
        <v>62</v>
      </c>
      <c r="J113" s="85" t="s">
        <v>62</v>
      </c>
      <c r="K113" s="85" t="s">
        <v>62</v>
      </c>
      <c r="L113" s="85" t="s">
        <v>62</v>
      </c>
      <c r="M113" s="85" t="s">
        <v>62</v>
      </c>
      <c r="N113" s="85" t="s">
        <v>62</v>
      </c>
      <c r="O113" s="85" t="s">
        <v>62</v>
      </c>
      <c r="P113" s="85" t="s">
        <v>117</v>
      </c>
      <c r="Q113" s="85" t="s">
        <v>117</v>
      </c>
      <c r="R113" s="85" t="s">
        <v>118</v>
      </c>
      <c r="S113" s="85" t="s">
        <v>67</v>
      </c>
      <c r="T113" s="85" t="s">
        <v>62</v>
      </c>
      <c r="U113" s="85" t="s">
        <v>62</v>
      </c>
      <c r="V113" s="85" t="s">
        <v>62</v>
      </c>
      <c r="W113" s="85" t="s">
        <v>62</v>
      </c>
      <c r="X113" s="4" t="s">
        <v>528</v>
      </c>
      <c r="Y113" s="85" t="s">
        <v>62</v>
      </c>
      <c r="Z113" s="85" t="s">
        <v>62</v>
      </c>
      <c r="AA113" s="85" t="s">
        <v>62</v>
      </c>
      <c r="AB113" s="85" t="s">
        <v>62</v>
      </c>
      <c r="AC113" s="85" t="s">
        <v>62</v>
      </c>
      <c r="AD113" s="85" t="s">
        <v>62</v>
      </c>
      <c r="AE113" s="85" t="s">
        <v>62</v>
      </c>
      <c r="AF113" s="85" t="s">
        <v>62</v>
      </c>
      <c r="AG113" s="85" t="s">
        <v>62</v>
      </c>
      <c r="AH113" s="85" t="s">
        <v>62</v>
      </c>
      <c r="AI113" s="85" t="s">
        <v>97</v>
      </c>
      <c r="AJ113" s="21" t="s">
        <v>97</v>
      </c>
      <c r="AK113" s="85" t="s">
        <v>70</v>
      </c>
      <c r="AL113" s="85" t="s">
        <v>71</v>
      </c>
      <c r="AM113" s="85" t="s">
        <v>72</v>
      </c>
      <c r="AN113" s="85" t="s">
        <v>73</v>
      </c>
      <c r="AO113" s="85" t="s">
        <v>62</v>
      </c>
      <c r="AP113" s="4" t="s">
        <v>513</v>
      </c>
      <c r="AQ113" s="85" t="s">
        <v>74</v>
      </c>
      <c r="AR113" s="85" t="s">
        <v>98</v>
      </c>
      <c r="AS113" s="85" t="s">
        <v>62</v>
      </c>
      <c r="AT113" s="85" t="s">
        <v>62</v>
      </c>
      <c r="AU113" s="85" t="s">
        <v>62</v>
      </c>
      <c r="AV113" s="85" t="s">
        <v>62</v>
      </c>
      <c r="AW113" s="85" t="s">
        <v>205</v>
      </c>
      <c r="AX113" s="4" t="s">
        <v>205</v>
      </c>
      <c r="AY113" s="85" t="s">
        <v>100</v>
      </c>
      <c r="AZ113" s="85" t="s">
        <v>62</v>
      </c>
      <c r="BA113" s="85" t="s">
        <v>62</v>
      </c>
      <c r="BB113" s="85" t="s">
        <v>62</v>
      </c>
      <c r="BC113" s="85" t="s">
        <v>126</v>
      </c>
      <c r="BD113" s="4" t="s">
        <v>126</v>
      </c>
      <c r="BE113" s="85" t="s">
        <v>62</v>
      </c>
      <c r="BF113" s="85" t="s">
        <v>62</v>
      </c>
      <c r="BG113" s="85" t="s">
        <v>79</v>
      </c>
      <c r="BH113" s="4" t="s">
        <v>79</v>
      </c>
      <c r="BI113" s="85" t="s">
        <v>80</v>
      </c>
      <c r="BJ113" s="85" t="s">
        <v>62</v>
      </c>
      <c r="BK113" s="85" t="s">
        <v>62</v>
      </c>
      <c r="BL113" s="85" t="s">
        <v>81</v>
      </c>
      <c r="BM113" s="85" t="s">
        <v>500</v>
      </c>
      <c r="BN113" s="85" t="s">
        <v>94</v>
      </c>
      <c r="BO113" s="85" t="s">
        <v>113</v>
      </c>
      <c r="BP113" s="85" t="s">
        <v>138</v>
      </c>
      <c r="BQ113" s="85" t="s">
        <v>102</v>
      </c>
    </row>
    <row r="114" spans="1:69" x14ac:dyDescent="0.2">
      <c r="A114" s="85">
        <v>113</v>
      </c>
      <c r="B114" s="85">
        <v>5682914</v>
      </c>
      <c r="C114" s="85" t="s">
        <v>298</v>
      </c>
      <c r="D114" s="85">
        <v>419</v>
      </c>
      <c r="E114" s="85" t="s">
        <v>62</v>
      </c>
      <c r="F114" s="85" t="s">
        <v>86</v>
      </c>
      <c r="G114" s="85" t="s">
        <v>482</v>
      </c>
      <c r="H114" s="85" t="s">
        <v>64</v>
      </c>
      <c r="I114" s="85" t="s">
        <v>62</v>
      </c>
      <c r="J114" s="85" t="s">
        <v>65</v>
      </c>
      <c r="K114" s="85" t="s">
        <v>62</v>
      </c>
      <c r="L114" s="85" t="s">
        <v>62</v>
      </c>
      <c r="M114" s="85" t="s">
        <v>62</v>
      </c>
      <c r="N114" s="85" t="s">
        <v>62</v>
      </c>
      <c r="O114" s="85" t="s">
        <v>62</v>
      </c>
      <c r="P114" s="85" t="s">
        <v>62</v>
      </c>
      <c r="Q114" s="85" t="s">
        <v>65</v>
      </c>
      <c r="R114" s="85" t="s">
        <v>87</v>
      </c>
      <c r="S114" s="85" t="s">
        <v>62</v>
      </c>
      <c r="T114" s="85" t="s">
        <v>62</v>
      </c>
      <c r="U114" s="85" t="s">
        <v>62</v>
      </c>
      <c r="V114" s="85" t="s">
        <v>122</v>
      </c>
      <c r="W114" s="85" t="s">
        <v>62</v>
      </c>
      <c r="Y114" s="85" t="s">
        <v>62</v>
      </c>
      <c r="Z114" s="85" t="s">
        <v>62</v>
      </c>
      <c r="AA114" s="85" t="s">
        <v>62</v>
      </c>
      <c r="AB114" s="85" t="s">
        <v>62</v>
      </c>
      <c r="AC114" s="85" t="s">
        <v>62</v>
      </c>
      <c r="AD114" s="85" t="s">
        <v>62</v>
      </c>
      <c r="AE114" s="85" t="s">
        <v>62</v>
      </c>
      <c r="AF114" s="85" t="s">
        <v>62</v>
      </c>
      <c r="AG114" s="85" t="s">
        <v>62</v>
      </c>
      <c r="AH114" s="85" t="s">
        <v>62</v>
      </c>
      <c r="AI114" s="85" t="s">
        <v>97</v>
      </c>
      <c r="AJ114" s="21" t="s">
        <v>97</v>
      </c>
      <c r="AK114" s="85" t="s">
        <v>70</v>
      </c>
      <c r="AL114" s="85" t="s">
        <v>99</v>
      </c>
      <c r="AM114" s="85" t="s">
        <v>62</v>
      </c>
      <c r="AN114" s="85" t="s">
        <v>62</v>
      </c>
      <c r="AO114" s="85" t="s">
        <v>99</v>
      </c>
      <c r="AP114" s="4" t="s">
        <v>514</v>
      </c>
      <c r="AQ114" s="85" t="s">
        <v>99</v>
      </c>
      <c r="AR114" s="85" t="s">
        <v>107</v>
      </c>
      <c r="AS114" s="85" t="s">
        <v>76</v>
      </c>
      <c r="AT114" s="85" t="s">
        <v>62</v>
      </c>
      <c r="AU114" s="85" t="s">
        <v>62</v>
      </c>
      <c r="AV114" s="85" t="s">
        <v>62</v>
      </c>
      <c r="AW114" s="85" t="s">
        <v>62</v>
      </c>
      <c r="AX114" s="4" t="s">
        <v>76</v>
      </c>
      <c r="AY114" s="85" t="s">
        <v>77</v>
      </c>
      <c r="AZ114" s="85" t="s">
        <v>109</v>
      </c>
      <c r="BA114" s="85" t="s">
        <v>62</v>
      </c>
      <c r="BB114" s="85" t="s">
        <v>62</v>
      </c>
      <c r="BC114" s="85" t="s">
        <v>62</v>
      </c>
      <c r="BD114" s="4" t="s">
        <v>109</v>
      </c>
      <c r="BE114" s="85" t="s">
        <v>62</v>
      </c>
      <c r="BF114" s="85" t="s">
        <v>62</v>
      </c>
      <c r="BG114" s="85" t="s">
        <v>79</v>
      </c>
      <c r="BH114" s="4" t="s">
        <v>79</v>
      </c>
      <c r="BI114" s="85" t="s">
        <v>80</v>
      </c>
      <c r="BJ114" s="85" t="s">
        <v>62</v>
      </c>
      <c r="BK114" s="85" t="s">
        <v>62</v>
      </c>
      <c r="BL114" s="85" t="s">
        <v>81</v>
      </c>
      <c r="BM114" s="85" t="s">
        <v>500</v>
      </c>
      <c r="BN114" s="85" t="s">
        <v>94</v>
      </c>
      <c r="BO114" s="85" t="s">
        <v>70</v>
      </c>
      <c r="BP114" s="85" t="s">
        <v>138</v>
      </c>
      <c r="BQ114" s="85" t="s">
        <v>95</v>
      </c>
    </row>
    <row r="115" spans="1:69" x14ac:dyDescent="0.2">
      <c r="A115" s="85">
        <v>114</v>
      </c>
      <c r="B115" s="85">
        <v>5682971</v>
      </c>
      <c r="C115" s="85" t="s">
        <v>299</v>
      </c>
      <c r="D115" s="85">
        <v>358</v>
      </c>
      <c r="E115" s="85" t="s">
        <v>300</v>
      </c>
      <c r="F115" s="85" t="s">
        <v>86</v>
      </c>
      <c r="G115" s="85" t="s">
        <v>482</v>
      </c>
      <c r="H115" s="85" t="s">
        <v>64</v>
      </c>
      <c r="I115" s="85" t="s">
        <v>62</v>
      </c>
      <c r="J115" s="85" t="s">
        <v>65</v>
      </c>
      <c r="K115" s="85" t="s">
        <v>62</v>
      </c>
      <c r="L115" s="85" t="s">
        <v>62</v>
      </c>
      <c r="M115" s="85" t="s">
        <v>62</v>
      </c>
      <c r="N115" s="85" t="s">
        <v>62</v>
      </c>
      <c r="O115" s="85" t="s">
        <v>62</v>
      </c>
      <c r="P115" s="85" t="s">
        <v>62</v>
      </c>
      <c r="Q115" s="85" t="s">
        <v>65</v>
      </c>
      <c r="R115" s="85" t="s">
        <v>104</v>
      </c>
      <c r="S115" s="85" t="s">
        <v>62</v>
      </c>
      <c r="T115" s="85" t="s">
        <v>68</v>
      </c>
      <c r="U115" s="85" t="s">
        <v>62</v>
      </c>
      <c r="V115" s="85" t="s">
        <v>62</v>
      </c>
      <c r="W115" s="85" t="s">
        <v>62</v>
      </c>
      <c r="X115" s="4" t="s">
        <v>529</v>
      </c>
      <c r="Y115" s="85" t="s">
        <v>62</v>
      </c>
      <c r="Z115" s="85" t="s">
        <v>160</v>
      </c>
      <c r="AA115" s="85" t="s">
        <v>62</v>
      </c>
      <c r="AB115" s="85" t="s">
        <v>62</v>
      </c>
      <c r="AC115" s="85" t="s">
        <v>62</v>
      </c>
      <c r="AD115" s="85" t="s">
        <v>62</v>
      </c>
      <c r="AE115" s="85" t="s">
        <v>62</v>
      </c>
      <c r="AF115" s="85" t="s">
        <v>62</v>
      </c>
      <c r="AG115" s="85" t="s">
        <v>62</v>
      </c>
      <c r="AH115" s="85" t="s">
        <v>62</v>
      </c>
      <c r="AI115" s="85" t="s">
        <v>62</v>
      </c>
      <c r="AJ115" s="21" t="s">
        <v>531</v>
      </c>
      <c r="AK115" s="85" t="s">
        <v>70</v>
      </c>
      <c r="AL115" s="85" t="s">
        <v>71</v>
      </c>
      <c r="AM115" s="85" t="s">
        <v>62</v>
      </c>
      <c r="AN115" s="85" t="s">
        <v>73</v>
      </c>
      <c r="AO115" s="85" t="s">
        <v>62</v>
      </c>
      <c r="AP115" s="4" t="s">
        <v>515</v>
      </c>
      <c r="AQ115" s="85" t="s">
        <v>112</v>
      </c>
      <c r="AR115" s="85" t="s">
        <v>75</v>
      </c>
      <c r="AS115" s="85" t="s">
        <v>76</v>
      </c>
      <c r="AT115" s="85" t="s">
        <v>62</v>
      </c>
      <c r="AU115" s="85" t="s">
        <v>62</v>
      </c>
      <c r="AV115" s="85" t="s">
        <v>62</v>
      </c>
      <c r="AW115" s="85" t="s">
        <v>205</v>
      </c>
      <c r="AX115" s="4" t="s">
        <v>541</v>
      </c>
      <c r="AY115" s="85" t="s">
        <v>100</v>
      </c>
      <c r="AZ115" s="85" t="s">
        <v>62</v>
      </c>
      <c r="BA115" s="85" t="s">
        <v>62</v>
      </c>
      <c r="BB115" s="85" t="s">
        <v>62</v>
      </c>
      <c r="BC115" s="85" t="s">
        <v>126</v>
      </c>
      <c r="BD115" s="4" t="s">
        <v>126</v>
      </c>
      <c r="BE115" s="85" t="s">
        <v>90</v>
      </c>
      <c r="BF115" s="85" t="s">
        <v>91</v>
      </c>
      <c r="BG115" s="85" t="s">
        <v>62</v>
      </c>
      <c r="BH115" s="4" t="s">
        <v>545</v>
      </c>
      <c r="BI115" s="85" t="s">
        <v>80</v>
      </c>
      <c r="BJ115" s="85" t="s">
        <v>62</v>
      </c>
      <c r="BK115" s="85" t="s">
        <v>62</v>
      </c>
      <c r="BL115" s="85" t="s">
        <v>81</v>
      </c>
      <c r="BM115" s="85" t="s">
        <v>500</v>
      </c>
      <c r="BN115" s="85" t="s">
        <v>94</v>
      </c>
      <c r="BO115" s="85" t="s">
        <v>70</v>
      </c>
      <c r="BP115" s="85" t="s">
        <v>83</v>
      </c>
      <c r="BQ115" s="85" t="s">
        <v>139</v>
      </c>
    </row>
    <row r="116" spans="1:69" x14ac:dyDescent="0.2">
      <c r="A116" s="85">
        <v>115</v>
      </c>
      <c r="B116" s="85">
        <v>5682982</v>
      </c>
      <c r="C116" s="85" t="s">
        <v>301</v>
      </c>
      <c r="D116" s="85">
        <v>297</v>
      </c>
      <c r="E116" s="85" t="s">
        <v>62</v>
      </c>
      <c r="F116" s="85" t="s">
        <v>86</v>
      </c>
      <c r="G116" s="85" t="s">
        <v>482</v>
      </c>
      <c r="H116" s="85" t="s">
        <v>64</v>
      </c>
      <c r="I116" s="85" t="s">
        <v>62</v>
      </c>
      <c r="J116" s="85" t="s">
        <v>65</v>
      </c>
      <c r="K116" s="85" t="s">
        <v>62</v>
      </c>
      <c r="L116" s="85" t="s">
        <v>62</v>
      </c>
      <c r="M116" s="85" t="s">
        <v>62</v>
      </c>
      <c r="N116" s="85" t="s">
        <v>62</v>
      </c>
      <c r="O116" s="85" t="s">
        <v>62</v>
      </c>
      <c r="P116" s="85" t="s">
        <v>62</v>
      </c>
      <c r="Q116" s="85" t="s">
        <v>65</v>
      </c>
      <c r="R116" s="85" t="s">
        <v>118</v>
      </c>
      <c r="S116" s="85" t="s">
        <v>67</v>
      </c>
      <c r="T116" s="85" t="s">
        <v>62</v>
      </c>
      <c r="U116" s="85" t="s">
        <v>62</v>
      </c>
      <c r="V116" s="85" t="s">
        <v>62</v>
      </c>
      <c r="W116" s="85" t="s">
        <v>62</v>
      </c>
      <c r="X116" s="4" t="s">
        <v>528</v>
      </c>
      <c r="Y116" s="85" t="s">
        <v>62</v>
      </c>
      <c r="Z116" s="85" t="s">
        <v>62</v>
      </c>
      <c r="AA116" s="85" t="s">
        <v>62</v>
      </c>
      <c r="AB116" s="85" t="s">
        <v>62</v>
      </c>
      <c r="AC116" s="85" t="s">
        <v>62</v>
      </c>
      <c r="AD116" s="85" t="s">
        <v>62</v>
      </c>
      <c r="AE116" s="85" t="s">
        <v>62</v>
      </c>
      <c r="AF116" s="85" t="s">
        <v>62</v>
      </c>
      <c r="AG116" s="85" t="s">
        <v>62</v>
      </c>
      <c r="AH116" s="85" t="s">
        <v>62</v>
      </c>
      <c r="AI116" s="85" t="s">
        <v>97</v>
      </c>
      <c r="AJ116" s="21" t="s">
        <v>97</v>
      </c>
      <c r="AK116" s="85" t="s">
        <v>98</v>
      </c>
      <c r="AL116" s="85" t="s">
        <v>71</v>
      </c>
      <c r="AM116" s="85" t="s">
        <v>72</v>
      </c>
      <c r="AN116" s="85" t="s">
        <v>73</v>
      </c>
      <c r="AO116" s="85" t="s">
        <v>62</v>
      </c>
      <c r="AP116" s="4" t="s">
        <v>513</v>
      </c>
      <c r="AQ116" s="85" t="s">
        <v>74</v>
      </c>
      <c r="AR116" s="85" t="s">
        <v>123</v>
      </c>
      <c r="AS116" s="85" t="s">
        <v>62</v>
      </c>
      <c r="AT116" s="85" t="s">
        <v>62</v>
      </c>
      <c r="AU116" s="85" t="s">
        <v>62</v>
      </c>
      <c r="AV116" s="85" t="s">
        <v>62</v>
      </c>
      <c r="AW116" s="85" t="s">
        <v>205</v>
      </c>
      <c r="AX116" s="4" t="s">
        <v>205</v>
      </c>
      <c r="AY116" s="85" t="s">
        <v>77</v>
      </c>
      <c r="AZ116" s="85" t="s">
        <v>62</v>
      </c>
      <c r="BA116" s="85" t="s">
        <v>62</v>
      </c>
      <c r="BB116" s="85" t="s">
        <v>62</v>
      </c>
      <c r="BC116" s="85" t="s">
        <v>126</v>
      </c>
      <c r="BD116" s="4" t="s">
        <v>126</v>
      </c>
      <c r="BE116" s="85" t="s">
        <v>90</v>
      </c>
      <c r="BF116" s="85" t="s">
        <v>91</v>
      </c>
      <c r="BG116" s="85" t="s">
        <v>62</v>
      </c>
      <c r="BH116" s="4" t="s">
        <v>545</v>
      </c>
      <c r="BI116" s="85" t="s">
        <v>80</v>
      </c>
      <c r="BJ116" s="85" t="s">
        <v>62</v>
      </c>
      <c r="BK116" s="85" t="s">
        <v>62</v>
      </c>
      <c r="BL116" s="85" t="s">
        <v>81</v>
      </c>
      <c r="BM116" s="85" t="s">
        <v>500</v>
      </c>
      <c r="BN116" s="85" t="s">
        <v>169</v>
      </c>
      <c r="BO116" s="85" t="s">
        <v>70</v>
      </c>
      <c r="BP116" s="85" t="s">
        <v>83</v>
      </c>
      <c r="BQ116" s="85" t="s">
        <v>162</v>
      </c>
    </row>
    <row r="117" spans="1:69" x14ac:dyDescent="0.2">
      <c r="A117" s="85">
        <v>116</v>
      </c>
      <c r="B117" s="85">
        <v>5683008</v>
      </c>
      <c r="C117" s="85" t="s">
        <v>302</v>
      </c>
      <c r="D117" s="85">
        <v>304</v>
      </c>
      <c r="E117" s="85" t="s">
        <v>303</v>
      </c>
      <c r="F117" s="85" t="s">
        <v>86</v>
      </c>
      <c r="G117" s="85" t="s">
        <v>481</v>
      </c>
      <c r="H117" s="85" t="s">
        <v>116</v>
      </c>
      <c r="I117" s="85" t="s">
        <v>62</v>
      </c>
      <c r="J117" s="85" t="s">
        <v>65</v>
      </c>
      <c r="K117" s="85" t="s">
        <v>495</v>
      </c>
      <c r="L117" s="85" t="s">
        <v>525</v>
      </c>
      <c r="M117" s="85" t="s">
        <v>62</v>
      </c>
      <c r="N117" s="85" t="s">
        <v>62</v>
      </c>
      <c r="O117" s="85" t="s">
        <v>62</v>
      </c>
      <c r="P117" s="85" t="s">
        <v>62</v>
      </c>
      <c r="Q117" s="85" t="s">
        <v>494</v>
      </c>
      <c r="R117" s="85" t="s">
        <v>87</v>
      </c>
      <c r="S117" s="85" t="s">
        <v>67</v>
      </c>
      <c r="T117" s="85" t="s">
        <v>62</v>
      </c>
      <c r="U117" s="85" t="s">
        <v>62</v>
      </c>
      <c r="V117" s="85" t="s">
        <v>62</v>
      </c>
      <c r="W117" s="85" t="s">
        <v>62</v>
      </c>
      <c r="X117" s="4" t="s">
        <v>528</v>
      </c>
      <c r="Y117" s="85" t="s">
        <v>62</v>
      </c>
      <c r="Z117" s="85" t="s">
        <v>62</v>
      </c>
      <c r="AA117" s="85" t="s">
        <v>62</v>
      </c>
      <c r="AB117" s="85" t="s">
        <v>62</v>
      </c>
      <c r="AC117" s="85" t="s">
        <v>62</v>
      </c>
      <c r="AD117" s="85" t="s">
        <v>62</v>
      </c>
      <c r="AE117" s="85" t="s">
        <v>62</v>
      </c>
      <c r="AF117" s="85" t="s">
        <v>62</v>
      </c>
      <c r="AG117" s="85" t="s">
        <v>62</v>
      </c>
      <c r="AH117" s="85" t="s">
        <v>62</v>
      </c>
      <c r="AI117" s="85" t="s">
        <v>97</v>
      </c>
      <c r="AJ117" s="21" t="s">
        <v>97</v>
      </c>
      <c r="AK117" s="85" t="s">
        <v>113</v>
      </c>
      <c r="AL117" s="85" t="s">
        <v>105</v>
      </c>
      <c r="AM117" s="85" t="s">
        <v>72</v>
      </c>
      <c r="AN117" s="85" t="s">
        <v>73</v>
      </c>
      <c r="AO117" s="85" t="s">
        <v>62</v>
      </c>
      <c r="AP117" s="4" t="s">
        <v>513</v>
      </c>
      <c r="AQ117" s="85" t="s">
        <v>74</v>
      </c>
      <c r="AR117" s="85" t="s">
        <v>123</v>
      </c>
      <c r="AS117" s="85" t="s">
        <v>76</v>
      </c>
      <c r="AT117" s="85" t="s">
        <v>89</v>
      </c>
      <c r="AU117" s="85" t="s">
        <v>145</v>
      </c>
      <c r="AV117" s="85" t="s">
        <v>108</v>
      </c>
      <c r="AW117" s="85" t="s">
        <v>62</v>
      </c>
      <c r="AX117" s="4" t="s">
        <v>539</v>
      </c>
      <c r="AY117" s="85" t="s">
        <v>100</v>
      </c>
      <c r="AZ117" s="85" t="s">
        <v>62</v>
      </c>
      <c r="BA117" s="85" t="s">
        <v>62</v>
      </c>
      <c r="BB117" s="85" t="s">
        <v>101</v>
      </c>
      <c r="BC117" s="85" t="s">
        <v>62</v>
      </c>
      <c r="BD117" s="4" t="s">
        <v>101</v>
      </c>
      <c r="BE117" s="85" t="s">
        <v>62</v>
      </c>
      <c r="BF117" s="85" t="s">
        <v>62</v>
      </c>
      <c r="BG117" s="85" t="s">
        <v>79</v>
      </c>
      <c r="BH117" s="4" t="s">
        <v>79</v>
      </c>
      <c r="BI117" s="85" t="s">
        <v>80</v>
      </c>
      <c r="BJ117" s="85" t="s">
        <v>92</v>
      </c>
      <c r="BK117" s="85" t="s">
        <v>62</v>
      </c>
      <c r="BL117" s="85" t="s">
        <v>81</v>
      </c>
      <c r="BM117" s="85" t="s">
        <v>511</v>
      </c>
      <c r="BN117" s="85" t="s">
        <v>94</v>
      </c>
      <c r="BO117" s="85" t="s">
        <v>70</v>
      </c>
      <c r="BP117" s="85" t="s">
        <v>83</v>
      </c>
      <c r="BQ117" s="85" t="s">
        <v>146</v>
      </c>
    </row>
    <row r="118" spans="1:69" x14ac:dyDescent="0.2">
      <c r="A118" s="85">
        <v>117</v>
      </c>
      <c r="B118" s="85">
        <v>5683032</v>
      </c>
      <c r="C118" s="85" t="s">
        <v>304</v>
      </c>
      <c r="D118" s="85">
        <v>96</v>
      </c>
      <c r="E118" s="85" t="s">
        <v>62</v>
      </c>
      <c r="F118" s="85" t="s">
        <v>86</v>
      </c>
      <c r="G118" s="85" t="s">
        <v>482</v>
      </c>
      <c r="H118" s="85" t="s">
        <v>64</v>
      </c>
      <c r="I118" s="85" t="s">
        <v>144</v>
      </c>
      <c r="J118" s="85" t="s">
        <v>62</v>
      </c>
      <c r="K118" s="85" t="s">
        <v>62</v>
      </c>
      <c r="L118" s="85" t="s">
        <v>62</v>
      </c>
      <c r="M118" s="85" t="s">
        <v>62</v>
      </c>
      <c r="N118" s="85" t="s">
        <v>62</v>
      </c>
      <c r="O118" s="85" t="s">
        <v>62</v>
      </c>
      <c r="P118" s="85" t="s">
        <v>62</v>
      </c>
      <c r="Q118" s="96" t="s">
        <v>495</v>
      </c>
      <c r="R118" s="85" t="s">
        <v>87</v>
      </c>
      <c r="S118" s="85" t="s">
        <v>62</v>
      </c>
      <c r="T118" s="85" t="s">
        <v>68</v>
      </c>
      <c r="U118" s="85" t="s">
        <v>62</v>
      </c>
      <c r="V118" s="85" t="s">
        <v>62</v>
      </c>
      <c r="W118" s="85" t="s">
        <v>62</v>
      </c>
      <c r="X118" s="4" t="s">
        <v>529</v>
      </c>
      <c r="Y118" s="85" t="s">
        <v>62</v>
      </c>
      <c r="Z118" s="85" t="s">
        <v>160</v>
      </c>
      <c r="AA118" s="85" t="s">
        <v>62</v>
      </c>
      <c r="AB118" s="85" t="s">
        <v>62</v>
      </c>
      <c r="AC118" s="85" t="s">
        <v>62</v>
      </c>
      <c r="AD118" s="85" t="s">
        <v>62</v>
      </c>
      <c r="AE118" s="85" t="s">
        <v>62</v>
      </c>
      <c r="AF118" s="85" t="s">
        <v>62</v>
      </c>
      <c r="AG118" s="85" t="s">
        <v>62</v>
      </c>
      <c r="AH118" s="85" t="s">
        <v>62</v>
      </c>
      <c r="AI118" s="85" t="s">
        <v>62</v>
      </c>
      <c r="AJ118" s="21" t="s">
        <v>531</v>
      </c>
      <c r="AK118" s="85" t="s">
        <v>70</v>
      </c>
      <c r="AL118" s="85" t="s">
        <v>105</v>
      </c>
      <c r="AM118" s="85" t="s">
        <v>72</v>
      </c>
      <c r="AN118" s="85" t="s">
        <v>73</v>
      </c>
      <c r="AO118" s="85" t="s">
        <v>62</v>
      </c>
      <c r="AP118" s="4" t="s">
        <v>513</v>
      </c>
      <c r="AQ118" s="85" t="s">
        <v>112</v>
      </c>
      <c r="AR118" s="85" t="s">
        <v>75</v>
      </c>
      <c r="AS118" s="85" t="s">
        <v>62</v>
      </c>
      <c r="AT118" s="85" t="s">
        <v>62</v>
      </c>
      <c r="AU118" s="85" t="s">
        <v>62</v>
      </c>
      <c r="AV118" s="85" t="s">
        <v>62</v>
      </c>
      <c r="AW118" s="85" t="s">
        <v>205</v>
      </c>
      <c r="AX118" s="4" t="s">
        <v>205</v>
      </c>
      <c r="AY118" s="85" t="s">
        <v>100</v>
      </c>
      <c r="AZ118" s="85" t="s">
        <v>62</v>
      </c>
      <c r="BA118" s="85" t="s">
        <v>62</v>
      </c>
      <c r="BB118" s="85" t="s">
        <v>101</v>
      </c>
      <c r="BC118" s="85" t="s">
        <v>62</v>
      </c>
      <c r="BD118" s="4" t="s">
        <v>101</v>
      </c>
      <c r="BE118" s="85" t="s">
        <v>62</v>
      </c>
      <c r="BF118" s="85" t="s">
        <v>91</v>
      </c>
      <c r="BG118" s="85" t="s">
        <v>62</v>
      </c>
      <c r="BH118" s="4" t="s">
        <v>91</v>
      </c>
      <c r="BI118" s="85" t="s">
        <v>62</v>
      </c>
      <c r="BJ118" s="85" t="s">
        <v>92</v>
      </c>
      <c r="BK118" s="85" t="s">
        <v>62</v>
      </c>
      <c r="BL118" s="85" t="s">
        <v>62</v>
      </c>
      <c r="BM118" s="85" t="s">
        <v>504</v>
      </c>
      <c r="BN118" s="85" t="s">
        <v>152</v>
      </c>
      <c r="BO118" s="85" t="s">
        <v>113</v>
      </c>
      <c r="BP118" s="85" t="s">
        <v>83</v>
      </c>
      <c r="BQ118" s="85" t="s">
        <v>162</v>
      </c>
    </row>
    <row r="119" spans="1:69" x14ac:dyDescent="0.2">
      <c r="A119" s="85">
        <v>118</v>
      </c>
      <c r="B119" s="85">
        <v>5683059</v>
      </c>
      <c r="C119" s="85" t="s">
        <v>305</v>
      </c>
      <c r="D119" s="85">
        <v>241</v>
      </c>
      <c r="E119" s="85" t="s">
        <v>62</v>
      </c>
      <c r="F119" s="85" t="s">
        <v>63</v>
      </c>
      <c r="G119" s="85" t="s">
        <v>481</v>
      </c>
      <c r="H119" s="85" t="s">
        <v>64</v>
      </c>
      <c r="I119" s="85" t="s">
        <v>62</v>
      </c>
      <c r="J119" s="85" t="s">
        <v>62</v>
      </c>
      <c r="K119" s="85" t="s">
        <v>62</v>
      </c>
      <c r="L119" s="85" t="s">
        <v>62</v>
      </c>
      <c r="M119" s="85" t="s">
        <v>62</v>
      </c>
      <c r="N119" s="85" t="s">
        <v>62</v>
      </c>
      <c r="O119" s="85" t="s">
        <v>62</v>
      </c>
      <c r="P119" s="85" t="s">
        <v>117</v>
      </c>
      <c r="Q119" s="85" t="s">
        <v>117</v>
      </c>
      <c r="R119" s="85" t="s">
        <v>104</v>
      </c>
      <c r="S119" s="85" t="s">
        <v>67</v>
      </c>
      <c r="T119" s="85" t="s">
        <v>62</v>
      </c>
      <c r="U119" s="85" t="s">
        <v>62</v>
      </c>
      <c r="V119" s="85" t="s">
        <v>62</v>
      </c>
      <c r="W119" s="85" t="s">
        <v>62</v>
      </c>
      <c r="X119" s="4" t="s">
        <v>528</v>
      </c>
      <c r="Y119" s="85" t="s">
        <v>62</v>
      </c>
      <c r="Z119" s="85" t="s">
        <v>62</v>
      </c>
      <c r="AA119" s="85" t="s">
        <v>62</v>
      </c>
      <c r="AB119" s="85" t="s">
        <v>62</v>
      </c>
      <c r="AC119" s="85" t="s">
        <v>62</v>
      </c>
      <c r="AD119" s="85" t="s">
        <v>62</v>
      </c>
      <c r="AE119" s="85" t="s">
        <v>62</v>
      </c>
      <c r="AF119" s="85" t="s">
        <v>62</v>
      </c>
      <c r="AG119" s="85" t="s">
        <v>62</v>
      </c>
      <c r="AH119" s="85" t="s">
        <v>62</v>
      </c>
      <c r="AI119" s="85" t="s">
        <v>97</v>
      </c>
      <c r="AJ119" s="21" t="s">
        <v>97</v>
      </c>
      <c r="AK119" s="85" t="s">
        <v>113</v>
      </c>
      <c r="AL119" s="85" t="s">
        <v>105</v>
      </c>
      <c r="AM119" s="85" t="s">
        <v>72</v>
      </c>
      <c r="AN119" s="85" t="s">
        <v>73</v>
      </c>
      <c r="AO119" s="85" t="s">
        <v>62</v>
      </c>
      <c r="AP119" s="4" t="s">
        <v>513</v>
      </c>
      <c r="AQ119" s="85" t="s">
        <v>74</v>
      </c>
      <c r="AR119" s="85" t="s">
        <v>123</v>
      </c>
      <c r="AS119" s="85" t="s">
        <v>62</v>
      </c>
      <c r="AT119" s="85" t="s">
        <v>62</v>
      </c>
      <c r="AU119" s="85" t="s">
        <v>62</v>
      </c>
      <c r="AV119" s="85" t="s">
        <v>62</v>
      </c>
      <c r="AW119" s="85" t="s">
        <v>205</v>
      </c>
      <c r="AX119" s="4" t="s">
        <v>205</v>
      </c>
      <c r="AY119" s="85" t="s">
        <v>77</v>
      </c>
      <c r="AZ119" s="85" t="s">
        <v>62</v>
      </c>
      <c r="BA119" s="85" t="s">
        <v>78</v>
      </c>
      <c r="BB119" s="85" t="s">
        <v>62</v>
      </c>
      <c r="BC119" s="85" t="s">
        <v>62</v>
      </c>
      <c r="BD119" s="4" t="s">
        <v>78</v>
      </c>
      <c r="BE119" s="85" t="s">
        <v>62</v>
      </c>
      <c r="BF119" s="85" t="s">
        <v>62</v>
      </c>
      <c r="BG119" s="85" t="s">
        <v>79</v>
      </c>
      <c r="BH119" s="4" t="s">
        <v>79</v>
      </c>
      <c r="BI119" s="85" t="s">
        <v>80</v>
      </c>
      <c r="BJ119" s="85" t="s">
        <v>62</v>
      </c>
      <c r="BK119" s="85" t="s">
        <v>62</v>
      </c>
      <c r="BL119" s="85" t="s">
        <v>62</v>
      </c>
      <c r="BM119" s="85" t="s">
        <v>502</v>
      </c>
      <c r="BN119" s="85" t="s">
        <v>94</v>
      </c>
      <c r="BO119" s="85" t="s">
        <v>70</v>
      </c>
      <c r="BP119" s="85" t="s">
        <v>83</v>
      </c>
      <c r="BQ119" s="85" t="s">
        <v>139</v>
      </c>
    </row>
    <row r="120" spans="1:69" x14ac:dyDescent="0.2">
      <c r="A120" s="85">
        <v>119</v>
      </c>
      <c r="B120" s="85">
        <v>5683117</v>
      </c>
      <c r="C120" s="85" t="s">
        <v>306</v>
      </c>
      <c r="D120" s="85">
        <v>176</v>
      </c>
      <c r="E120" s="85" t="s">
        <v>62</v>
      </c>
      <c r="F120" s="85" t="s">
        <v>86</v>
      </c>
      <c r="G120" s="85" t="s">
        <v>491</v>
      </c>
      <c r="H120" s="85" t="s">
        <v>64</v>
      </c>
      <c r="I120" s="85" t="s">
        <v>62</v>
      </c>
      <c r="J120" s="85" t="s">
        <v>62</v>
      </c>
      <c r="K120" s="85" t="s">
        <v>495</v>
      </c>
      <c r="L120" s="85" t="s">
        <v>62</v>
      </c>
      <c r="M120" s="85" t="s">
        <v>62</v>
      </c>
      <c r="N120" s="85" t="s">
        <v>62</v>
      </c>
      <c r="O120" s="85" t="s">
        <v>62</v>
      </c>
      <c r="P120" s="85" t="s">
        <v>62</v>
      </c>
      <c r="Q120" s="85" t="s">
        <v>495</v>
      </c>
      <c r="R120" s="85" t="s">
        <v>104</v>
      </c>
      <c r="S120" s="85" t="s">
        <v>62</v>
      </c>
      <c r="T120" s="85" t="s">
        <v>68</v>
      </c>
      <c r="U120" s="85" t="s">
        <v>62</v>
      </c>
      <c r="V120" s="85" t="s">
        <v>62</v>
      </c>
      <c r="W120" s="85" t="s">
        <v>62</v>
      </c>
      <c r="X120" s="4" t="s">
        <v>529</v>
      </c>
      <c r="Y120" s="85" t="s">
        <v>62</v>
      </c>
      <c r="Z120" s="85" t="s">
        <v>62</v>
      </c>
      <c r="AA120" s="85" t="s">
        <v>62</v>
      </c>
      <c r="AB120" s="85" t="s">
        <v>62</v>
      </c>
      <c r="AC120" s="85" t="s">
        <v>88</v>
      </c>
      <c r="AD120" s="85" t="s">
        <v>62</v>
      </c>
      <c r="AE120" s="85" t="s">
        <v>62</v>
      </c>
      <c r="AF120" s="85" t="s">
        <v>62</v>
      </c>
      <c r="AG120" s="85" t="s">
        <v>62</v>
      </c>
      <c r="AH120" s="85" t="s">
        <v>62</v>
      </c>
      <c r="AI120" s="85" t="s">
        <v>62</v>
      </c>
      <c r="AJ120" s="21" t="s">
        <v>532</v>
      </c>
      <c r="AK120" s="85" t="s">
        <v>70</v>
      </c>
      <c r="AL120" s="85" t="s">
        <v>99</v>
      </c>
      <c r="AM120" s="85" t="s">
        <v>62</v>
      </c>
      <c r="AN120" s="85" t="s">
        <v>62</v>
      </c>
      <c r="AO120" s="85" t="s">
        <v>99</v>
      </c>
      <c r="AP120" s="4" t="s">
        <v>514</v>
      </c>
      <c r="AQ120" s="85" t="s">
        <v>99</v>
      </c>
      <c r="AR120" s="85" t="s">
        <v>107</v>
      </c>
      <c r="AS120" s="85" t="s">
        <v>76</v>
      </c>
      <c r="AT120" s="85" t="s">
        <v>62</v>
      </c>
      <c r="AU120" s="85" t="s">
        <v>62</v>
      </c>
      <c r="AV120" s="85" t="s">
        <v>62</v>
      </c>
      <c r="AW120" s="85" t="s">
        <v>62</v>
      </c>
      <c r="AX120" s="4" t="s">
        <v>76</v>
      </c>
      <c r="AY120" s="85" t="s">
        <v>77</v>
      </c>
      <c r="AZ120" s="85" t="s">
        <v>62</v>
      </c>
      <c r="BA120" s="85" t="s">
        <v>78</v>
      </c>
      <c r="BB120" s="85" t="s">
        <v>62</v>
      </c>
      <c r="BC120" s="85" t="s">
        <v>62</v>
      </c>
      <c r="BD120" s="4" t="s">
        <v>78</v>
      </c>
      <c r="BE120" s="85" t="s">
        <v>62</v>
      </c>
      <c r="BF120" s="85" t="s">
        <v>91</v>
      </c>
      <c r="BG120" s="85" t="s">
        <v>62</v>
      </c>
      <c r="BH120" s="4" t="s">
        <v>91</v>
      </c>
      <c r="BI120" s="85" t="s">
        <v>80</v>
      </c>
      <c r="BJ120" s="85" t="s">
        <v>62</v>
      </c>
      <c r="BK120" s="85" t="s">
        <v>62</v>
      </c>
      <c r="BL120" s="85" t="s">
        <v>81</v>
      </c>
      <c r="BM120" s="85" t="s">
        <v>500</v>
      </c>
      <c r="BN120" s="85" t="s">
        <v>94</v>
      </c>
      <c r="BO120" s="85" t="s">
        <v>70</v>
      </c>
      <c r="BP120" s="85" t="s">
        <v>83</v>
      </c>
      <c r="BQ120" s="85" t="s">
        <v>95</v>
      </c>
    </row>
    <row r="121" spans="1:69" x14ac:dyDescent="0.2">
      <c r="A121" s="85">
        <v>120</v>
      </c>
      <c r="B121" s="85">
        <v>5683511</v>
      </c>
      <c r="C121" s="85" t="s">
        <v>307</v>
      </c>
      <c r="D121" s="85">
        <v>246</v>
      </c>
      <c r="E121" s="85" t="s">
        <v>62</v>
      </c>
      <c r="F121" s="85" t="s">
        <v>86</v>
      </c>
      <c r="G121" s="85" t="s">
        <v>481</v>
      </c>
      <c r="H121" s="85" t="s">
        <v>64</v>
      </c>
      <c r="I121" s="85" t="s">
        <v>62</v>
      </c>
      <c r="J121" s="85" t="s">
        <v>62</v>
      </c>
      <c r="K121" s="85" t="s">
        <v>495</v>
      </c>
      <c r="L121" s="85" t="s">
        <v>62</v>
      </c>
      <c r="M121" s="85" t="s">
        <v>62</v>
      </c>
      <c r="N121" s="85" t="s">
        <v>62</v>
      </c>
      <c r="O121" s="85" t="s">
        <v>62</v>
      </c>
      <c r="P121" s="85" t="s">
        <v>62</v>
      </c>
      <c r="Q121" s="85" t="s">
        <v>495</v>
      </c>
      <c r="R121" s="85" t="s">
        <v>87</v>
      </c>
      <c r="S121" s="85" t="s">
        <v>67</v>
      </c>
      <c r="T121" s="85" t="s">
        <v>68</v>
      </c>
      <c r="U121" s="85" t="s">
        <v>62</v>
      </c>
      <c r="V121" s="85" t="s">
        <v>62</v>
      </c>
      <c r="W121" s="85" t="s">
        <v>62</v>
      </c>
      <c r="X121" s="4" t="s">
        <v>527</v>
      </c>
      <c r="Y121" s="85" t="s">
        <v>62</v>
      </c>
      <c r="Z121" s="85" t="s">
        <v>62</v>
      </c>
      <c r="AA121" s="85" t="s">
        <v>62</v>
      </c>
      <c r="AB121" s="85" t="s">
        <v>62</v>
      </c>
      <c r="AC121" s="85" t="s">
        <v>88</v>
      </c>
      <c r="AD121" s="85" t="s">
        <v>62</v>
      </c>
      <c r="AE121" s="85" t="s">
        <v>62</v>
      </c>
      <c r="AF121" s="85" t="s">
        <v>62</v>
      </c>
      <c r="AG121" s="85" t="s">
        <v>62</v>
      </c>
      <c r="AH121" s="85" t="s">
        <v>62</v>
      </c>
      <c r="AI121" s="85" t="s">
        <v>62</v>
      </c>
      <c r="AJ121" s="21" t="s">
        <v>532</v>
      </c>
      <c r="AK121" s="85" t="s">
        <v>113</v>
      </c>
      <c r="AL121" s="85" t="s">
        <v>196</v>
      </c>
      <c r="AM121" s="85" t="s">
        <v>72</v>
      </c>
      <c r="AN121" s="85" t="s">
        <v>73</v>
      </c>
      <c r="AO121" s="85" t="s">
        <v>62</v>
      </c>
      <c r="AP121" s="4" t="s">
        <v>513</v>
      </c>
      <c r="AQ121" s="85" t="s">
        <v>74</v>
      </c>
      <c r="AR121" s="85" t="s">
        <v>113</v>
      </c>
      <c r="AS121" s="85" t="s">
        <v>76</v>
      </c>
      <c r="AT121" s="85" t="s">
        <v>62</v>
      </c>
      <c r="AU121" s="85" t="s">
        <v>145</v>
      </c>
      <c r="AV121" s="85" t="s">
        <v>108</v>
      </c>
      <c r="AW121" s="85" t="s">
        <v>62</v>
      </c>
      <c r="AX121" s="4" t="s">
        <v>543</v>
      </c>
      <c r="AY121" s="85" t="s">
        <v>100</v>
      </c>
      <c r="AZ121" s="85" t="s">
        <v>62</v>
      </c>
      <c r="BA121" s="85" t="s">
        <v>62</v>
      </c>
      <c r="BB121" s="85" t="s">
        <v>62</v>
      </c>
      <c r="BC121" s="85" t="s">
        <v>126</v>
      </c>
      <c r="BD121" s="4" t="s">
        <v>126</v>
      </c>
      <c r="BE121" s="85" t="s">
        <v>62</v>
      </c>
      <c r="BF121" s="85" t="s">
        <v>62</v>
      </c>
      <c r="BG121" s="85" t="s">
        <v>79</v>
      </c>
      <c r="BH121" s="4" t="s">
        <v>79</v>
      </c>
      <c r="BI121" s="85" t="s">
        <v>80</v>
      </c>
      <c r="BJ121" s="85" t="s">
        <v>62</v>
      </c>
      <c r="BK121" s="85" t="s">
        <v>62</v>
      </c>
      <c r="BL121" s="85" t="s">
        <v>81</v>
      </c>
      <c r="BM121" s="85" t="s">
        <v>500</v>
      </c>
      <c r="BN121" s="85" t="s">
        <v>94</v>
      </c>
      <c r="BO121" s="85" t="s">
        <v>113</v>
      </c>
      <c r="BP121" s="85" t="s">
        <v>83</v>
      </c>
      <c r="BQ121" s="85" t="s">
        <v>146</v>
      </c>
    </row>
    <row r="122" spans="1:69" x14ac:dyDescent="0.2">
      <c r="A122" s="85">
        <v>121</v>
      </c>
      <c r="B122" s="85">
        <v>5683589</v>
      </c>
      <c r="C122" s="85" t="s">
        <v>308</v>
      </c>
      <c r="D122" s="85">
        <v>430</v>
      </c>
      <c r="E122" s="85" t="s">
        <v>62</v>
      </c>
      <c r="F122" s="85" t="s">
        <v>63</v>
      </c>
      <c r="G122" s="85" t="s">
        <v>491</v>
      </c>
      <c r="H122" s="85" t="s">
        <v>116</v>
      </c>
      <c r="I122" s="85" t="s">
        <v>62</v>
      </c>
      <c r="J122" s="85" t="s">
        <v>62</v>
      </c>
      <c r="K122" s="85" t="s">
        <v>62</v>
      </c>
      <c r="L122" s="85" t="s">
        <v>525</v>
      </c>
      <c r="M122" s="85" t="s">
        <v>62</v>
      </c>
      <c r="N122" s="85" t="s">
        <v>62</v>
      </c>
      <c r="O122" s="85" t="s">
        <v>62</v>
      </c>
      <c r="P122" s="85" t="s">
        <v>62</v>
      </c>
      <c r="Q122" s="85" t="s">
        <v>525</v>
      </c>
      <c r="R122" s="85" t="s">
        <v>87</v>
      </c>
      <c r="S122" s="85" t="s">
        <v>62</v>
      </c>
      <c r="T122" s="85" t="s">
        <v>68</v>
      </c>
      <c r="U122" s="85" t="s">
        <v>62</v>
      </c>
      <c r="V122" s="85" t="s">
        <v>62</v>
      </c>
      <c r="W122" s="85" t="s">
        <v>62</v>
      </c>
      <c r="X122" s="4" t="s">
        <v>529</v>
      </c>
      <c r="Y122" s="85" t="s">
        <v>62</v>
      </c>
      <c r="Z122" s="85" t="s">
        <v>62</v>
      </c>
      <c r="AA122" s="85" t="s">
        <v>132</v>
      </c>
      <c r="AB122" s="85" t="s">
        <v>62</v>
      </c>
      <c r="AC122" s="85" t="s">
        <v>62</v>
      </c>
      <c r="AD122" s="85" t="s">
        <v>62</v>
      </c>
      <c r="AE122" s="85" t="s">
        <v>62</v>
      </c>
      <c r="AF122" s="85" t="s">
        <v>62</v>
      </c>
      <c r="AG122" s="85" t="s">
        <v>62</v>
      </c>
      <c r="AH122" s="85" t="s">
        <v>62</v>
      </c>
      <c r="AI122" s="85" t="s">
        <v>62</v>
      </c>
      <c r="AJ122" s="21" t="s">
        <v>531</v>
      </c>
      <c r="AK122" s="85" t="s">
        <v>70</v>
      </c>
      <c r="AL122" s="85" t="s">
        <v>71</v>
      </c>
      <c r="AM122" s="85" t="s">
        <v>62</v>
      </c>
      <c r="AN122" s="85" t="s">
        <v>73</v>
      </c>
      <c r="AO122" s="85" t="s">
        <v>62</v>
      </c>
      <c r="AP122" s="4" t="s">
        <v>515</v>
      </c>
      <c r="AQ122" s="85" t="s">
        <v>112</v>
      </c>
      <c r="AR122" s="85" t="s">
        <v>75</v>
      </c>
      <c r="AS122" s="85" t="s">
        <v>62</v>
      </c>
      <c r="AT122" s="85" t="s">
        <v>62</v>
      </c>
      <c r="AU122" s="85" t="s">
        <v>62</v>
      </c>
      <c r="AV122" s="85" t="s">
        <v>62</v>
      </c>
      <c r="AW122" s="85" t="s">
        <v>205</v>
      </c>
      <c r="AX122" s="4" t="s">
        <v>205</v>
      </c>
      <c r="AY122" s="85" t="s">
        <v>77</v>
      </c>
      <c r="AZ122" s="85" t="s">
        <v>109</v>
      </c>
      <c r="BA122" s="85" t="s">
        <v>62</v>
      </c>
      <c r="BB122" s="85" t="s">
        <v>62</v>
      </c>
      <c r="BC122" s="85" t="s">
        <v>62</v>
      </c>
      <c r="BD122" s="4" t="s">
        <v>109</v>
      </c>
      <c r="BE122" s="85" t="s">
        <v>90</v>
      </c>
      <c r="BF122" s="85" t="s">
        <v>91</v>
      </c>
      <c r="BG122" s="85" t="s">
        <v>62</v>
      </c>
      <c r="BH122" s="4" t="s">
        <v>545</v>
      </c>
      <c r="BI122" s="85" t="s">
        <v>80</v>
      </c>
      <c r="BJ122" s="85" t="s">
        <v>62</v>
      </c>
      <c r="BK122" s="85" t="s">
        <v>62</v>
      </c>
      <c r="BL122" s="85" t="s">
        <v>81</v>
      </c>
      <c r="BM122" s="85" t="s">
        <v>500</v>
      </c>
      <c r="BN122" s="85" t="s">
        <v>94</v>
      </c>
      <c r="BO122" s="85" t="s">
        <v>70</v>
      </c>
      <c r="BP122" s="85" t="s">
        <v>83</v>
      </c>
      <c r="BQ122" s="85" t="s">
        <v>84</v>
      </c>
    </row>
    <row r="123" spans="1:69" x14ac:dyDescent="0.2">
      <c r="A123" s="85">
        <v>122</v>
      </c>
      <c r="B123" s="85">
        <v>5683604</v>
      </c>
      <c r="C123" s="85" t="s">
        <v>309</v>
      </c>
      <c r="D123" s="85">
        <v>140</v>
      </c>
      <c r="E123" s="85" t="s">
        <v>256</v>
      </c>
      <c r="F123" s="85" t="s">
        <v>86</v>
      </c>
      <c r="G123" s="85" t="s">
        <v>481</v>
      </c>
      <c r="H123" s="85" t="s">
        <v>149</v>
      </c>
      <c r="I123" s="85" t="s">
        <v>144</v>
      </c>
      <c r="J123" s="85" t="s">
        <v>65</v>
      </c>
      <c r="K123" s="85" t="s">
        <v>495</v>
      </c>
      <c r="L123" s="85" t="s">
        <v>525</v>
      </c>
      <c r="M123" s="85" t="s">
        <v>62</v>
      </c>
      <c r="N123" s="85" t="s">
        <v>495</v>
      </c>
      <c r="O123" s="85" t="s">
        <v>62</v>
      </c>
      <c r="P123" s="85" t="s">
        <v>62</v>
      </c>
      <c r="Q123" s="85" t="s">
        <v>494</v>
      </c>
      <c r="R123" s="85" t="s">
        <v>104</v>
      </c>
      <c r="S123" s="85" t="s">
        <v>67</v>
      </c>
      <c r="T123" s="85" t="s">
        <v>62</v>
      </c>
      <c r="U123" s="85" t="s">
        <v>62</v>
      </c>
      <c r="V123" s="85" t="s">
        <v>122</v>
      </c>
      <c r="W123" s="85" t="s">
        <v>62</v>
      </c>
      <c r="X123" s="4" t="s">
        <v>528</v>
      </c>
      <c r="Y123" s="85" t="s">
        <v>62</v>
      </c>
      <c r="Z123" s="85" t="s">
        <v>62</v>
      </c>
      <c r="AA123" s="85" t="s">
        <v>62</v>
      </c>
      <c r="AB123" s="85" t="s">
        <v>62</v>
      </c>
      <c r="AC123" s="85" t="s">
        <v>62</v>
      </c>
      <c r="AD123" s="85" t="s">
        <v>62</v>
      </c>
      <c r="AE123" s="85" t="s">
        <v>62</v>
      </c>
      <c r="AF123" s="85" t="s">
        <v>62</v>
      </c>
      <c r="AG123" s="85" t="s">
        <v>62</v>
      </c>
      <c r="AH123" s="85" t="s">
        <v>62</v>
      </c>
      <c r="AI123" s="85" t="s">
        <v>97</v>
      </c>
      <c r="AJ123" s="21" t="s">
        <v>97</v>
      </c>
      <c r="AK123" s="85" t="s">
        <v>70</v>
      </c>
      <c r="AL123" s="85" t="s">
        <v>105</v>
      </c>
      <c r="AM123" s="85" t="s">
        <v>72</v>
      </c>
      <c r="AN123" s="85" t="s">
        <v>73</v>
      </c>
      <c r="AO123" s="85" t="s">
        <v>62</v>
      </c>
      <c r="AP123" s="4" t="s">
        <v>513</v>
      </c>
      <c r="AQ123" s="85" t="s">
        <v>74</v>
      </c>
      <c r="AR123" s="85" t="s">
        <v>123</v>
      </c>
      <c r="AS123" s="85" t="s">
        <v>62</v>
      </c>
      <c r="AT123" s="85" t="s">
        <v>89</v>
      </c>
      <c r="AU123" s="85" t="s">
        <v>62</v>
      </c>
      <c r="AV123" s="85" t="s">
        <v>108</v>
      </c>
      <c r="AW123" s="85" t="s">
        <v>62</v>
      </c>
      <c r="AX123" s="4" t="s">
        <v>538</v>
      </c>
      <c r="AY123" s="85" t="s">
        <v>188</v>
      </c>
      <c r="AZ123" s="85" t="s">
        <v>109</v>
      </c>
      <c r="BA123" s="85" t="s">
        <v>78</v>
      </c>
      <c r="BB123" s="85" t="s">
        <v>62</v>
      </c>
      <c r="BC123" s="85" t="s">
        <v>62</v>
      </c>
      <c r="BD123" s="4" t="s">
        <v>553</v>
      </c>
      <c r="BE123" s="85" t="s">
        <v>62</v>
      </c>
      <c r="BF123" s="85" t="s">
        <v>91</v>
      </c>
      <c r="BG123" s="85" t="s">
        <v>62</v>
      </c>
      <c r="BH123" s="4" t="s">
        <v>91</v>
      </c>
      <c r="BI123" s="85" t="s">
        <v>80</v>
      </c>
      <c r="BJ123" s="85" t="s">
        <v>62</v>
      </c>
      <c r="BK123" s="85" t="s">
        <v>62</v>
      </c>
      <c r="BL123" s="85" t="s">
        <v>62</v>
      </c>
      <c r="BM123" s="85" t="s">
        <v>502</v>
      </c>
      <c r="BN123" s="85" t="s">
        <v>94</v>
      </c>
      <c r="BO123" s="85" t="s">
        <v>113</v>
      </c>
      <c r="BP123" s="85" t="s">
        <v>138</v>
      </c>
      <c r="BQ123" s="85" t="s">
        <v>146</v>
      </c>
    </row>
    <row r="124" spans="1:69" x14ac:dyDescent="0.2">
      <c r="A124" s="85">
        <v>123</v>
      </c>
      <c r="B124" s="85">
        <v>5683687</v>
      </c>
      <c r="C124" s="85" t="s">
        <v>310</v>
      </c>
      <c r="D124" s="85">
        <v>223</v>
      </c>
      <c r="E124" s="85" t="s">
        <v>62</v>
      </c>
      <c r="F124" s="85" t="s">
        <v>63</v>
      </c>
      <c r="G124" s="85" t="s">
        <v>481</v>
      </c>
      <c r="H124" s="85" t="s">
        <v>116</v>
      </c>
      <c r="I124" s="85" t="s">
        <v>62</v>
      </c>
      <c r="J124" s="85" t="s">
        <v>62</v>
      </c>
      <c r="K124" s="85" t="s">
        <v>62</v>
      </c>
      <c r="L124" s="85" t="s">
        <v>525</v>
      </c>
      <c r="M124" s="85" t="s">
        <v>62</v>
      </c>
      <c r="N124" s="85" t="s">
        <v>62</v>
      </c>
      <c r="O124" s="85" t="s">
        <v>62</v>
      </c>
      <c r="P124" s="85" t="s">
        <v>62</v>
      </c>
      <c r="Q124" s="85" t="s">
        <v>525</v>
      </c>
      <c r="R124" s="85" t="s">
        <v>87</v>
      </c>
      <c r="S124" s="85" t="s">
        <v>67</v>
      </c>
      <c r="T124" s="85" t="s">
        <v>62</v>
      </c>
      <c r="U124" s="85" t="s">
        <v>62</v>
      </c>
      <c r="V124" s="85" t="s">
        <v>62</v>
      </c>
      <c r="W124" s="85" t="s">
        <v>62</v>
      </c>
      <c r="X124" s="4" t="s">
        <v>528</v>
      </c>
      <c r="Y124" s="85" t="s">
        <v>62</v>
      </c>
      <c r="Z124" s="85" t="s">
        <v>62</v>
      </c>
      <c r="AA124" s="85" t="s">
        <v>62</v>
      </c>
      <c r="AB124" s="85" t="s">
        <v>62</v>
      </c>
      <c r="AC124" s="85" t="s">
        <v>62</v>
      </c>
      <c r="AD124" s="85" t="s">
        <v>62</v>
      </c>
      <c r="AE124" s="85" t="s">
        <v>62</v>
      </c>
      <c r="AF124" s="85" t="s">
        <v>62</v>
      </c>
      <c r="AG124" s="85" t="s">
        <v>62</v>
      </c>
      <c r="AH124" s="85" t="s">
        <v>62</v>
      </c>
      <c r="AI124" s="85" t="s">
        <v>97</v>
      </c>
      <c r="AJ124" s="21" t="s">
        <v>97</v>
      </c>
      <c r="AK124" s="85" t="s">
        <v>70</v>
      </c>
      <c r="AL124" s="85" t="s">
        <v>71</v>
      </c>
      <c r="AM124" s="85" t="s">
        <v>62</v>
      </c>
      <c r="AN124" s="85" t="s">
        <v>73</v>
      </c>
      <c r="AO124" s="85" t="s">
        <v>62</v>
      </c>
      <c r="AP124" s="4" t="s">
        <v>515</v>
      </c>
      <c r="AQ124" s="85" t="s">
        <v>74</v>
      </c>
      <c r="AR124" s="85" t="s">
        <v>75</v>
      </c>
      <c r="AS124" s="85" t="s">
        <v>62</v>
      </c>
      <c r="AT124" s="85" t="s">
        <v>62</v>
      </c>
      <c r="AU124" s="85" t="s">
        <v>62</v>
      </c>
      <c r="AV124" s="85" t="s">
        <v>62</v>
      </c>
      <c r="AW124" s="85" t="s">
        <v>205</v>
      </c>
      <c r="AX124" s="4" t="s">
        <v>205</v>
      </c>
      <c r="AY124" s="85" t="s">
        <v>100</v>
      </c>
      <c r="AZ124" s="85" t="s">
        <v>109</v>
      </c>
      <c r="BA124" s="85" t="s">
        <v>62</v>
      </c>
      <c r="BB124" s="85" t="s">
        <v>62</v>
      </c>
      <c r="BC124" s="85" t="s">
        <v>62</v>
      </c>
      <c r="BD124" s="4" t="s">
        <v>109</v>
      </c>
      <c r="BE124" s="85" t="s">
        <v>62</v>
      </c>
      <c r="BF124" s="85" t="s">
        <v>62</v>
      </c>
      <c r="BG124" s="85" t="s">
        <v>79</v>
      </c>
      <c r="BH124" s="4" t="s">
        <v>79</v>
      </c>
      <c r="BI124" s="85" t="s">
        <v>80</v>
      </c>
      <c r="BJ124" s="85" t="s">
        <v>62</v>
      </c>
      <c r="BK124" s="85" t="s">
        <v>62</v>
      </c>
      <c r="BL124" s="85" t="s">
        <v>81</v>
      </c>
      <c r="BM124" s="85" t="s">
        <v>500</v>
      </c>
      <c r="BN124" s="85" t="s">
        <v>94</v>
      </c>
      <c r="BO124" s="85" t="s">
        <v>70</v>
      </c>
      <c r="BP124" s="85" t="s">
        <v>83</v>
      </c>
      <c r="BQ124" s="85" t="s">
        <v>95</v>
      </c>
    </row>
    <row r="125" spans="1:69" x14ac:dyDescent="0.2">
      <c r="A125" s="85">
        <v>124</v>
      </c>
      <c r="B125" s="85">
        <v>5683951</v>
      </c>
      <c r="C125" s="85" t="s">
        <v>311</v>
      </c>
      <c r="D125" s="85">
        <v>235</v>
      </c>
      <c r="E125" s="85" t="s">
        <v>62</v>
      </c>
      <c r="F125" s="85" t="s">
        <v>63</v>
      </c>
      <c r="G125" s="85" t="s">
        <v>491</v>
      </c>
      <c r="H125" s="85" t="s">
        <v>64</v>
      </c>
      <c r="I125" s="85" t="s">
        <v>62</v>
      </c>
      <c r="J125" s="85" t="s">
        <v>62</v>
      </c>
      <c r="K125" s="85" t="s">
        <v>495</v>
      </c>
      <c r="L125" s="85" t="s">
        <v>525</v>
      </c>
      <c r="M125" s="85" t="s">
        <v>62</v>
      </c>
      <c r="N125" s="85" t="s">
        <v>62</v>
      </c>
      <c r="O125" s="85" t="s">
        <v>62</v>
      </c>
      <c r="P125" s="85" t="s">
        <v>62</v>
      </c>
      <c r="Q125" s="85" t="s">
        <v>525</v>
      </c>
      <c r="R125" s="85" t="s">
        <v>104</v>
      </c>
      <c r="S125" s="85" t="s">
        <v>62</v>
      </c>
      <c r="T125" s="85" t="s">
        <v>68</v>
      </c>
      <c r="U125" s="85" t="s">
        <v>62</v>
      </c>
      <c r="V125" s="85" t="s">
        <v>62</v>
      </c>
      <c r="W125" s="85" t="s">
        <v>62</v>
      </c>
      <c r="X125" s="4" t="s">
        <v>529</v>
      </c>
      <c r="Y125" s="85" t="s">
        <v>62</v>
      </c>
      <c r="Z125" s="85" t="s">
        <v>160</v>
      </c>
      <c r="AA125" s="85" t="s">
        <v>62</v>
      </c>
      <c r="AB125" s="85" t="s">
        <v>62</v>
      </c>
      <c r="AC125" s="85" t="s">
        <v>62</v>
      </c>
      <c r="AD125" s="85" t="s">
        <v>62</v>
      </c>
      <c r="AE125" s="85" t="s">
        <v>62</v>
      </c>
      <c r="AF125" s="85" t="s">
        <v>62</v>
      </c>
      <c r="AG125" s="85" t="s">
        <v>62</v>
      </c>
      <c r="AH125" s="85" t="s">
        <v>62</v>
      </c>
      <c r="AI125" s="85" t="s">
        <v>62</v>
      </c>
      <c r="AJ125" s="21" t="s">
        <v>531</v>
      </c>
      <c r="AK125" s="85" t="s">
        <v>113</v>
      </c>
      <c r="AL125" s="85" t="s">
        <v>105</v>
      </c>
      <c r="AM125" s="85" t="s">
        <v>72</v>
      </c>
      <c r="AN125" s="85" t="s">
        <v>73</v>
      </c>
      <c r="AO125" s="85" t="s">
        <v>62</v>
      </c>
      <c r="AP125" s="4" t="s">
        <v>513</v>
      </c>
      <c r="AQ125" s="85" t="s">
        <v>112</v>
      </c>
      <c r="AR125" s="85" t="s">
        <v>107</v>
      </c>
      <c r="AS125" s="85" t="s">
        <v>76</v>
      </c>
      <c r="AT125" s="85" t="s">
        <v>62</v>
      </c>
      <c r="AU125" s="85" t="s">
        <v>62</v>
      </c>
      <c r="AV125" s="85" t="s">
        <v>62</v>
      </c>
      <c r="AW125" s="85" t="s">
        <v>62</v>
      </c>
      <c r="AX125" s="4" t="s">
        <v>76</v>
      </c>
      <c r="AY125" s="85" t="s">
        <v>100</v>
      </c>
      <c r="AZ125" s="85" t="s">
        <v>109</v>
      </c>
      <c r="BA125" s="85" t="s">
        <v>78</v>
      </c>
      <c r="BB125" s="85" t="s">
        <v>62</v>
      </c>
      <c r="BC125" s="85" t="s">
        <v>62</v>
      </c>
      <c r="BD125" s="4" t="s">
        <v>553</v>
      </c>
      <c r="BE125" s="85" t="s">
        <v>62</v>
      </c>
      <c r="BF125" s="85" t="s">
        <v>62</v>
      </c>
      <c r="BG125" s="85" t="s">
        <v>79</v>
      </c>
      <c r="BH125" s="4" t="s">
        <v>79</v>
      </c>
      <c r="BI125" s="85" t="s">
        <v>80</v>
      </c>
      <c r="BJ125" s="85" t="s">
        <v>62</v>
      </c>
      <c r="BK125" s="85" t="s">
        <v>62</v>
      </c>
      <c r="BL125" s="85" t="s">
        <v>81</v>
      </c>
      <c r="BM125" s="85" t="s">
        <v>500</v>
      </c>
      <c r="BN125" s="85" t="s">
        <v>82</v>
      </c>
      <c r="BO125" s="85" t="s">
        <v>113</v>
      </c>
      <c r="BP125" s="85" t="s">
        <v>83</v>
      </c>
      <c r="BQ125" s="85" t="s">
        <v>84</v>
      </c>
    </row>
    <row r="126" spans="1:69" x14ac:dyDescent="0.2">
      <c r="A126" s="85">
        <v>125</v>
      </c>
      <c r="B126" s="85">
        <v>5684351</v>
      </c>
      <c r="C126" s="85" t="s">
        <v>312</v>
      </c>
      <c r="D126" s="85">
        <v>246</v>
      </c>
      <c r="E126" s="85" t="s">
        <v>313</v>
      </c>
      <c r="F126" s="85" t="s">
        <v>86</v>
      </c>
      <c r="G126" s="85" t="s">
        <v>491</v>
      </c>
      <c r="H126" s="85" t="s">
        <v>64</v>
      </c>
      <c r="I126" s="85" t="s">
        <v>62</v>
      </c>
      <c r="J126" s="85" t="s">
        <v>65</v>
      </c>
      <c r="K126" s="85" t="s">
        <v>62</v>
      </c>
      <c r="L126" s="85" t="s">
        <v>62</v>
      </c>
      <c r="M126" s="85" t="s">
        <v>62</v>
      </c>
      <c r="N126" s="85" t="s">
        <v>62</v>
      </c>
      <c r="O126" s="85" t="s">
        <v>62</v>
      </c>
      <c r="P126" s="85" t="s">
        <v>62</v>
      </c>
      <c r="Q126" s="85" t="s">
        <v>65</v>
      </c>
      <c r="R126" s="85" t="s">
        <v>66</v>
      </c>
      <c r="S126" s="85" t="s">
        <v>62</v>
      </c>
      <c r="T126" s="85" t="s">
        <v>62</v>
      </c>
      <c r="U126" s="85" t="s">
        <v>62</v>
      </c>
      <c r="V126" s="85" t="s">
        <v>122</v>
      </c>
      <c r="W126" s="85" t="s">
        <v>62</v>
      </c>
      <c r="Y126" s="85" t="s">
        <v>62</v>
      </c>
      <c r="Z126" s="85" t="s">
        <v>160</v>
      </c>
      <c r="AA126" s="85" t="s">
        <v>62</v>
      </c>
      <c r="AB126" s="85" t="s">
        <v>62</v>
      </c>
      <c r="AC126" s="85" t="s">
        <v>62</v>
      </c>
      <c r="AD126" s="85" t="s">
        <v>62</v>
      </c>
      <c r="AE126" s="85" t="s">
        <v>62</v>
      </c>
      <c r="AF126" s="85" t="s">
        <v>62</v>
      </c>
      <c r="AG126" s="85" t="s">
        <v>62</v>
      </c>
      <c r="AH126" s="85" t="s">
        <v>62</v>
      </c>
      <c r="AI126" s="85" t="s">
        <v>62</v>
      </c>
      <c r="AJ126" s="21" t="s">
        <v>531</v>
      </c>
      <c r="AK126" s="85" t="s">
        <v>70</v>
      </c>
      <c r="AL126" s="85" t="s">
        <v>105</v>
      </c>
      <c r="AM126" s="85" t="s">
        <v>62</v>
      </c>
      <c r="AN126" s="85" t="s">
        <v>62</v>
      </c>
      <c r="AO126" s="85" t="s">
        <v>99</v>
      </c>
      <c r="AP126" s="4" t="s">
        <v>514</v>
      </c>
      <c r="AQ126" s="85" t="s">
        <v>99</v>
      </c>
      <c r="AR126" s="85" t="s">
        <v>123</v>
      </c>
      <c r="AS126" s="85" t="s">
        <v>76</v>
      </c>
      <c r="AT126" s="85" t="s">
        <v>62</v>
      </c>
      <c r="AU126" s="85" t="s">
        <v>62</v>
      </c>
      <c r="AV126" s="85" t="s">
        <v>62</v>
      </c>
      <c r="AW126" s="85" t="s">
        <v>62</v>
      </c>
      <c r="AX126" s="4" t="s">
        <v>76</v>
      </c>
      <c r="AY126" s="85" t="s">
        <v>77</v>
      </c>
      <c r="AZ126" s="85" t="s">
        <v>62</v>
      </c>
      <c r="BA126" s="85" t="s">
        <v>62</v>
      </c>
      <c r="BB126" s="85" t="s">
        <v>62</v>
      </c>
      <c r="BC126" s="85" t="s">
        <v>126</v>
      </c>
      <c r="BD126" s="4" t="s">
        <v>126</v>
      </c>
      <c r="BE126" s="85" t="s">
        <v>62</v>
      </c>
      <c r="BF126" s="85" t="s">
        <v>62</v>
      </c>
      <c r="BG126" s="85" t="s">
        <v>79</v>
      </c>
      <c r="BH126" s="4" t="s">
        <v>79</v>
      </c>
      <c r="BI126" s="85" t="s">
        <v>80</v>
      </c>
      <c r="BJ126" s="85" t="s">
        <v>62</v>
      </c>
      <c r="BK126" s="85" t="s">
        <v>62</v>
      </c>
      <c r="BL126" s="85" t="s">
        <v>62</v>
      </c>
      <c r="BM126" s="85" t="s">
        <v>502</v>
      </c>
      <c r="BN126" s="85" t="s">
        <v>94</v>
      </c>
      <c r="BO126" s="85" t="s">
        <v>113</v>
      </c>
      <c r="BP126" s="85" t="s">
        <v>83</v>
      </c>
      <c r="BQ126" s="85" t="s">
        <v>114</v>
      </c>
    </row>
    <row r="127" spans="1:69" x14ac:dyDescent="0.2">
      <c r="A127" s="85">
        <v>126</v>
      </c>
      <c r="B127" s="85">
        <v>5684374</v>
      </c>
      <c r="C127" s="85" t="s">
        <v>314</v>
      </c>
      <c r="D127" s="85">
        <v>257</v>
      </c>
      <c r="E127" s="85" t="s">
        <v>315</v>
      </c>
      <c r="F127" s="85" t="s">
        <v>86</v>
      </c>
      <c r="G127" s="85" t="s">
        <v>482</v>
      </c>
      <c r="H127" s="85" t="s">
        <v>116</v>
      </c>
      <c r="I127" s="85" t="s">
        <v>62</v>
      </c>
      <c r="J127" s="85" t="s">
        <v>62</v>
      </c>
      <c r="K127" s="85" t="s">
        <v>62</v>
      </c>
      <c r="L127" s="85" t="s">
        <v>62</v>
      </c>
      <c r="M127" s="85" t="s">
        <v>62</v>
      </c>
      <c r="N127" s="85" t="s">
        <v>62</v>
      </c>
      <c r="O127" s="85" t="s">
        <v>62</v>
      </c>
      <c r="P127" s="85" t="s">
        <v>117</v>
      </c>
      <c r="Q127" s="85" t="s">
        <v>117</v>
      </c>
      <c r="R127" s="85" t="s">
        <v>104</v>
      </c>
      <c r="S127" s="85" t="s">
        <v>67</v>
      </c>
      <c r="T127" s="85" t="s">
        <v>62</v>
      </c>
      <c r="U127" s="85" t="s">
        <v>62</v>
      </c>
      <c r="V127" s="85" t="s">
        <v>62</v>
      </c>
      <c r="W127" s="85" t="s">
        <v>62</v>
      </c>
      <c r="X127" s="4" t="s">
        <v>528</v>
      </c>
      <c r="Y127" s="85" t="s">
        <v>62</v>
      </c>
      <c r="Z127" s="85" t="s">
        <v>62</v>
      </c>
      <c r="AA127" s="85" t="s">
        <v>62</v>
      </c>
      <c r="AB127" s="85" t="s">
        <v>62</v>
      </c>
      <c r="AC127" s="85" t="s">
        <v>88</v>
      </c>
      <c r="AD127" s="85" t="s">
        <v>62</v>
      </c>
      <c r="AE127" s="85" t="s">
        <v>62</v>
      </c>
      <c r="AF127" s="85" t="s">
        <v>62</v>
      </c>
      <c r="AG127" s="85" t="s">
        <v>62</v>
      </c>
      <c r="AH127" s="85" t="s">
        <v>62</v>
      </c>
      <c r="AI127" s="85" t="s">
        <v>62</v>
      </c>
      <c r="AJ127" s="21" t="s">
        <v>532</v>
      </c>
      <c r="AK127" s="85" t="s">
        <v>98</v>
      </c>
      <c r="AL127" s="85" t="s">
        <v>99</v>
      </c>
      <c r="AM127" s="85" t="s">
        <v>62</v>
      </c>
      <c r="AN127" s="85" t="s">
        <v>62</v>
      </c>
      <c r="AO127" s="85" t="s">
        <v>99</v>
      </c>
      <c r="AP127" s="4" t="s">
        <v>514</v>
      </c>
      <c r="AQ127" s="85" t="s">
        <v>74</v>
      </c>
      <c r="AR127" s="85" t="s">
        <v>75</v>
      </c>
      <c r="AS127" s="85" t="s">
        <v>62</v>
      </c>
      <c r="AT127" s="85" t="s">
        <v>62</v>
      </c>
      <c r="AU127" s="85" t="s">
        <v>62</v>
      </c>
      <c r="AV127" s="85" t="s">
        <v>62</v>
      </c>
      <c r="AW127" s="85" t="s">
        <v>205</v>
      </c>
      <c r="AX127" s="4" t="s">
        <v>205</v>
      </c>
      <c r="AY127" s="85" t="s">
        <v>100</v>
      </c>
      <c r="AZ127" s="85" t="s">
        <v>62</v>
      </c>
      <c r="BA127" s="85" t="s">
        <v>78</v>
      </c>
      <c r="BB127" s="85" t="s">
        <v>101</v>
      </c>
      <c r="BC127" s="85" t="s">
        <v>62</v>
      </c>
      <c r="BD127" s="4" t="s">
        <v>549</v>
      </c>
      <c r="BE127" s="85" t="s">
        <v>62</v>
      </c>
      <c r="BF127" s="85" t="s">
        <v>62</v>
      </c>
      <c r="BG127" s="85" t="s">
        <v>79</v>
      </c>
      <c r="BH127" s="4" t="s">
        <v>79</v>
      </c>
      <c r="BI127" s="85" t="s">
        <v>80</v>
      </c>
      <c r="BJ127" s="85" t="s">
        <v>62</v>
      </c>
      <c r="BK127" s="85" t="s">
        <v>62</v>
      </c>
      <c r="BL127" s="85" t="s">
        <v>62</v>
      </c>
      <c r="BM127" s="85" t="s">
        <v>502</v>
      </c>
      <c r="BN127" s="85" t="s">
        <v>94</v>
      </c>
      <c r="BO127" s="85" t="s">
        <v>113</v>
      </c>
      <c r="BP127" s="85" t="s">
        <v>83</v>
      </c>
      <c r="BQ127" s="85" t="s">
        <v>162</v>
      </c>
    </row>
    <row r="128" spans="1:69" x14ac:dyDescent="0.2">
      <c r="A128" s="85">
        <v>127</v>
      </c>
      <c r="B128" s="85">
        <v>5684540</v>
      </c>
      <c r="C128" s="85" t="s">
        <v>316</v>
      </c>
      <c r="D128" s="85">
        <v>942</v>
      </c>
      <c r="E128" s="85" t="s">
        <v>62</v>
      </c>
      <c r="F128" s="85" t="s">
        <v>63</v>
      </c>
      <c r="G128" s="85" t="s">
        <v>491</v>
      </c>
      <c r="H128" s="85" t="s">
        <v>64</v>
      </c>
      <c r="I128" s="85" t="s">
        <v>62</v>
      </c>
      <c r="J128" s="85" t="s">
        <v>65</v>
      </c>
      <c r="K128" s="85" t="s">
        <v>62</v>
      </c>
      <c r="L128" s="85" t="s">
        <v>525</v>
      </c>
      <c r="M128" s="85" t="s">
        <v>62</v>
      </c>
      <c r="N128" s="85" t="s">
        <v>62</v>
      </c>
      <c r="O128" s="85" t="s">
        <v>62</v>
      </c>
      <c r="P128" s="85" t="s">
        <v>62</v>
      </c>
      <c r="Q128" s="85" t="s">
        <v>494</v>
      </c>
      <c r="R128" s="85" t="s">
        <v>118</v>
      </c>
      <c r="S128" s="85" t="s">
        <v>62</v>
      </c>
      <c r="T128" s="85" t="s">
        <v>68</v>
      </c>
      <c r="U128" s="85" t="s">
        <v>62</v>
      </c>
      <c r="V128" s="85" t="s">
        <v>62</v>
      </c>
      <c r="W128" s="85" t="s">
        <v>62</v>
      </c>
      <c r="X128" s="4" t="s">
        <v>529</v>
      </c>
      <c r="Y128" s="85" t="s">
        <v>69</v>
      </c>
      <c r="Z128" s="85" t="s">
        <v>62</v>
      </c>
      <c r="AA128" s="85" t="s">
        <v>62</v>
      </c>
      <c r="AB128" s="85" t="s">
        <v>62</v>
      </c>
      <c r="AC128" s="85" t="s">
        <v>62</v>
      </c>
      <c r="AD128" s="85" t="s">
        <v>62</v>
      </c>
      <c r="AE128" s="85" t="s">
        <v>62</v>
      </c>
      <c r="AF128" s="85" t="s">
        <v>62</v>
      </c>
      <c r="AG128" s="85" t="s">
        <v>62</v>
      </c>
      <c r="AH128" s="85" t="s">
        <v>62</v>
      </c>
      <c r="AI128" s="85" t="s">
        <v>62</v>
      </c>
      <c r="AJ128" s="21" t="s">
        <v>531</v>
      </c>
      <c r="AK128" s="85" t="s">
        <v>70</v>
      </c>
      <c r="AL128" s="85" t="s">
        <v>71</v>
      </c>
      <c r="AM128" s="85" t="s">
        <v>62</v>
      </c>
      <c r="AN128" s="85" t="s">
        <v>73</v>
      </c>
      <c r="AO128" s="85" t="s">
        <v>62</v>
      </c>
      <c r="AP128" s="4" t="s">
        <v>515</v>
      </c>
      <c r="AQ128" s="85" t="s">
        <v>112</v>
      </c>
      <c r="AR128" s="85" t="s">
        <v>107</v>
      </c>
      <c r="AS128" s="85" t="s">
        <v>76</v>
      </c>
      <c r="AT128" s="85" t="s">
        <v>62</v>
      </c>
      <c r="AU128" s="85" t="s">
        <v>62</v>
      </c>
      <c r="AV128" s="85" t="s">
        <v>62</v>
      </c>
      <c r="AW128" s="85" t="s">
        <v>62</v>
      </c>
      <c r="AX128" s="4" t="s">
        <v>76</v>
      </c>
      <c r="AY128" s="85" t="s">
        <v>77</v>
      </c>
      <c r="AZ128" s="85" t="s">
        <v>62</v>
      </c>
      <c r="BA128" s="85" t="s">
        <v>62</v>
      </c>
      <c r="BB128" s="85" t="s">
        <v>62</v>
      </c>
      <c r="BC128" s="85" t="s">
        <v>126</v>
      </c>
      <c r="BD128" s="4" t="s">
        <v>126</v>
      </c>
      <c r="BE128" s="85" t="s">
        <v>62</v>
      </c>
      <c r="BF128" s="85" t="s">
        <v>62</v>
      </c>
      <c r="BG128" s="85" t="s">
        <v>79</v>
      </c>
      <c r="BH128" s="4" t="s">
        <v>79</v>
      </c>
      <c r="BI128" s="85" t="s">
        <v>80</v>
      </c>
      <c r="BJ128" s="85" t="s">
        <v>62</v>
      </c>
      <c r="BK128" s="85" t="s">
        <v>62</v>
      </c>
      <c r="BL128" s="85" t="s">
        <v>81</v>
      </c>
      <c r="BM128" s="85" t="s">
        <v>500</v>
      </c>
      <c r="BN128" s="85" t="s">
        <v>94</v>
      </c>
      <c r="BO128" s="85" t="s">
        <v>113</v>
      </c>
      <c r="BP128" s="85" t="s">
        <v>83</v>
      </c>
      <c r="BQ128" s="85" t="s">
        <v>84</v>
      </c>
    </row>
    <row r="129" spans="1:69" x14ac:dyDescent="0.2">
      <c r="A129" s="85">
        <v>128</v>
      </c>
      <c r="B129" s="85">
        <v>5684948</v>
      </c>
      <c r="C129" s="85" t="s">
        <v>317</v>
      </c>
      <c r="D129" s="85">
        <v>151</v>
      </c>
      <c r="E129" s="85" t="s">
        <v>318</v>
      </c>
      <c r="F129" s="85" t="s">
        <v>86</v>
      </c>
      <c r="G129" s="85" t="s">
        <v>481</v>
      </c>
      <c r="H129" s="85" t="s">
        <v>116</v>
      </c>
      <c r="I129" s="85" t="s">
        <v>62</v>
      </c>
      <c r="J129" s="85" t="s">
        <v>65</v>
      </c>
      <c r="K129" s="85" t="s">
        <v>62</v>
      </c>
      <c r="L129" s="85" t="s">
        <v>62</v>
      </c>
      <c r="M129" s="85" t="s">
        <v>62</v>
      </c>
      <c r="N129" s="85" t="s">
        <v>62</v>
      </c>
      <c r="O129" s="85" t="s">
        <v>62</v>
      </c>
      <c r="P129" s="85" t="s">
        <v>62</v>
      </c>
      <c r="Q129" s="85" t="s">
        <v>65</v>
      </c>
      <c r="R129" s="85" t="s">
        <v>87</v>
      </c>
      <c r="S129" s="85" t="s">
        <v>67</v>
      </c>
      <c r="T129" s="85" t="s">
        <v>62</v>
      </c>
      <c r="U129" s="85" t="s">
        <v>62</v>
      </c>
      <c r="V129" s="85" t="s">
        <v>62</v>
      </c>
      <c r="W129" s="85" t="s">
        <v>62</v>
      </c>
      <c r="X129" s="4" t="s">
        <v>528</v>
      </c>
      <c r="Y129" s="85" t="s">
        <v>62</v>
      </c>
      <c r="Z129" s="85" t="s">
        <v>62</v>
      </c>
      <c r="AA129" s="85" t="s">
        <v>62</v>
      </c>
      <c r="AB129" s="85" t="s">
        <v>62</v>
      </c>
      <c r="AC129" s="85" t="s">
        <v>62</v>
      </c>
      <c r="AD129" s="85" t="s">
        <v>62</v>
      </c>
      <c r="AE129" s="85" t="s">
        <v>62</v>
      </c>
      <c r="AF129" s="85" t="s">
        <v>62</v>
      </c>
      <c r="AG129" s="85" t="s">
        <v>62</v>
      </c>
      <c r="AH129" s="85" t="s">
        <v>62</v>
      </c>
      <c r="AI129" s="85" t="s">
        <v>97</v>
      </c>
      <c r="AJ129" s="21" t="s">
        <v>97</v>
      </c>
      <c r="AK129" s="85" t="s">
        <v>98</v>
      </c>
      <c r="AL129" s="85" t="s">
        <v>71</v>
      </c>
      <c r="AM129" s="85" t="s">
        <v>72</v>
      </c>
      <c r="AN129" s="85" t="s">
        <v>62</v>
      </c>
      <c r="AO129" s="85" t="s">
        <v>62</v>
      </c>
      <c r="AP129" s="4" t="s">
        <v>516</v>
      </c>
      <c r="AQ129" s="85" t="s">
        <v>74</v>
      </c>
      <c r="AR129" s="85" t="s">
        <v>123</v>
      </c>
      <c r="AS129" s="85" t="s">
        <v>62</v>
      </c>
      <c r="AT129" s="85" t="s">
        <v>62</v>
      </c>
      <c r="AU129" s="85" t="s">
        <v>62</v>
      </c>
      <c r="AV129" s="85" t="s">
        <v>108</v>
      </c>
      <c r="AW129" s="85" t="s">
        <v>62</v>
      </c>
      <c r="AX129" s="4" t="s">
        <v>108</v>
      </c>
      <c r="AY129" s="85" t="s">
        <v>100</v>
      </c>
      <c r="AZ129" s="85" t="s">
        <v>62</v>
      </c>
      <c r="BA129" s="85" t="s">
        <v>62</v>
      </c>
      <c r="BB129" s="85" t="s">
        <v>62</v>
      </c>
      <c r="BC129" s="85" t="s">
        <v>126</v>
      </c>
      <c r="BD129" s="4" t="s">
        <v>126</v>
      </c>
      <c r="BE129" s="85" t="s">
        <v>62</v>
      </c>
      <c r="BF129" s="85" t="s">
        <v>91</v>
      </c>
      <c r="BG129" s="85" t="s">
        <v>62</v>
      </c>
      <c r="BH129" s="4" t="s">
        <v>91</v>
      </c>
      <c r="BI129" s="85" t="s">
        <v>80</v>
      </c>
      <c r="BJ129" s="85" t="s">
        <v>62</v>
      </c>
      <c r="BK129" s="85" t="s">
        <v>62</v>
      </c>
      <c r="BL129" s="85" t="s">
        <v>62</v>
      </c>
      <c r="BM129" s="85" t="s">
        <v>502</v>
      </c>
      <c r="BN129" s="85" t="s">
        <v>152</v>
      </c>
      <c r="BO129" s="85" t="s">
        <v>70</v>
      </c>
      <c r="BP129" s="85" t="s">
        <v>83</v>
      </c>
      <c r="BQ129" s="85" t="s">
        <v>139</v>
      </c>
    </row>
    <row r="130" spans="1:69" x14ac:dyDescent="0.2">
      <c r="A130" s="85">
        <v>129</v>
      </c>
      <c r="B130" s="85">
        <v>5685328</v>
      </c>
      <c r="C130" s="85" t="s">
        <v>319</v>
      </c>
      <c r="D130" s="85">
        <v>99</v>
      </c>
      <c r="E130" s="85" t="s">
        <v>62</v>
      </c>
      <c r="F130" s="85" t="s">
        <v>86</v>
      </c>
      <c r="G130" s="85" t="s">
        <v>481</v>
      </c>
      <c r="H130" s="85" t="s">
        <v>116</v>
      </c>
      <c r="I130" s="85" t="s">
        <v>62</v>
      </c>
      <c r="J130" s="85" t="s">
        <v>65</v>
      </c>
      <c r="K130" s="85" t="s">
        <v>62</v>
      </c>
      <c r="L130" s="85" t="s">
        <v>62</v>
      </c>
      <c r="M130" s="85" t="s">
        <v>62</v>
      </c>
      <c r="N130" s="85" t="s">
        <v>62</v>
      </c>
      <c r="O130" s="85" t="s">
        <v>62</v>
      </c>
      <c r="P130" s="85" t="s">
        <v>62</v>
      </c>
      <c r="Q130" s="85" t="s">
        <v>65</v>
      </c>
      <c r="R130" s="85" t="s">
        <v>87</v>
      </c>
      <c r="S130" s="85" t="s">
        <v>67</v>
      </c>
      <c r="T130" s="85" t="s">
        <v>68</v>
      </c>
      <c r="U130" s="85" t="s">
        <v>62</v>
      </c>
      <c r="V130" s="85" t="s">
        <v>62</v>
      </c>
      <c r="W130" s="85" t="s">
        <v>62</v>
      </c>
      <c r="X130" s="4" t="s">
        <v>527</v>
      </c>
      <c r="Y130" s="85" t="s">
        <v>62</v>
      </c>
      <c r="Z130" s="85" t="s">
        <v>62</v>
      </c>
      <c r="AA130" s="85" t="s">
        <v>62</v>
      </c>
      <c r="AB130" s="85" t="s">
        <v>62</v>
      </c>
      <c r="AC130" s="85" t="s">
        <v>88</v>
      </c>
      <c r="AD130" s="85" t="s">
        <v>62</v>
      </c>
      <c r="AE130" s="85" t="s">
        <v>62</v>
      </c>
      <c r="AF130" s="85" t="s">
        <v>62</v>
      </c>
      <c r="AG130" s="85" t="s">
        <v>62</v>
      </c>
      <c r="AH130" s="85" t="s">
        <v>62</v>
      </c>
      <c r="AI130" s="85" t="s">
        <v>62</v>
      </c>
      <c r="AJ130" s="21" t="s">
        <v>532</v>
      </c>
      <c r="AK130" s="85" t="s">
        <v>70</v>
      </c>
      <c r="AL130" s="85" t="s">
        <v>105</v>
      </c>
      <c r="AM130" s="85" t="s">
        <v>72</v>
      </c>
      <c r="AN130" s="85" t="s">
        <v>62</v>
      </c>
      <c r="AO130" s="85" t="s">
        <v>62</v>
      </c>
      <c r="AP130" s="4" t="s">
        <v>516</v>
      </c>
      <c r="AQ130" s="85" t="s">
        <v>74</v>
      </c>
      <c r="AR130" s="85" t="s">
        <v>123</v>
      </c>
      <c r="AS130" s="85" t="s">
        <v>62</v>
      </c>
      <c r="AT130" s="85" t="s">
        <v>62</v>
      </c>
      <c r="AU130" s="85" t="s">
        <v>62</v>
      </c>
      <c r="AV130" s="85" t="s">
        <v>62</v>
      </c>
      <c r="AW130" s="85" t="s">
        <v>205</v>
      </c>
      <c r="AX130" s="4" t="s">
        <v>205</v>
      </c>
      <c r="AY130" s="85" t="s">
        <v>100</v>
      </c>
      <c r="AZ130" s="85" t="s">
        <v>109</v>
      </c>
      <c r="BA130" s="85" t="s">
        <v>62</v>
      </c>
      <c r="BB130" s="85" t="s">
        <v>62</v>
      </c>
      <c r="BC130" s="85" t="s">
        <v>126</v>
      </c>
      <c r="BD130" s="4" t="s">
        <v>554</v>
      </c>
      <c r="BE130" s="85" t="s">
        <v>62</v>
      </c>
      <c r="BF130" s="85" t="s">
        <v>62</v>
      </c>
      <c r="BG130" s="85" t="s">
        <v>79</v>
      </c>
      <c r="BH130" s="4" t="s">
        <v>79</v>
      </c>
      <c r="BI130" s="85" t="s">
        <v>80</v>
      </c>
      <c r="BJ130" s="85" t="s">
        <v>62</v>
      </c>
      <c r="BK130" s="85" t="s">
        <v>62</v>
      </c>
      <c r="BL130" s="85" t="s">
        <v>62</v>
      </c>
      <c r="BM130" s="85" t="s">
        <v>502</v>
      </c>
      <c r="BN130" s="85" t="s">
        <v>152</v>
      </c>
      <c r="BO130" s="85" t="s">
        <v>70</v>
      </c>
      <c r="BP130" s="85" t="s">
        <v>232</v>
      </c>
      <c r="BQ130" s="85" t="s">
        <v>95</v>
      </c>
    </row>
    <row r="131" spans="1:69" x14ac:dyDescent="0.2">
      <c r="A131" s="85">
        <v>130</v>
      </c>
      <c r="B131" s="85">
        <v>5685489</v>
      </c>
      <c r="C131" s="85" t="s">
        <v>320</v>
      </c>
      <c r="D131" s="85">
        <v>226</v>
      </c>
      <c r="E131" s="85" t="s">
        <v>62</v>
      </c>
      <c r="F131" s="85" t="s">
        <v>63</v>
      </c>
      <c r="G131" s="85" t="s">
        <v>491</v>
      </c>
      <c r="H131" s="85" t="s">
        <v>136</v>
      </c>
      <c r="I131" s="85" t="s">
        <v>62</v>
      </c>
      <c r="J131" s="85" t="s">
        <v>62</v>
      </c>
      <c r="K131" s="85" t="s">
        <v>62</v>
      </c>
      <c r="L131" s="85" t="s">
        <v>525</v>
      </c>
      <c r="M131" s="85" t="s">
        <v>62</v>
      </c>
      <c r="N131" s="85" t="s">
        <v>62</v>
      </c>
      <c r="O131" s="85" t="s">
        <v>62</v>
      </c>
      <c r="P131" s="85" t="s">
        <v>62</v>
      </c>
      <c r="Q131" s="85" t="s">
        <v>525</v>
      </c>
      <c r="R131" s="85" t="s">
        <v>66</v>
      </c>
      <c r="S131" s="85" t="s">
        <v>62</v>
      </c>
      <c r="T131" s="85" t="s">
        <v>68</v>
      </c>
      <c r="U131" s="85" t="s">
        <v>62</v>
      </c>
      <c r="V131" s="85" t="s">
        <v>62</v>
      </c>
      <c r="W131" s="85" t="s">
        <v>62</v>
      </c>
      <c r="X131" s="4" t="s">
        <v>529</v>
      </c>
      <c r="Y131" s="85" t="s">
        <v>62</v>
      </c>
      <c r="Z131" s="85" t="s">
        <v>160</v>
      </c>
      <c r="AA131" s="85" t="s">
        <v>132</v>
      </c>
      <c r="AB131" s="85" t="s">
        <v>62</v>
      </c>
      <c r="AC131" s="85" t="s">
        <v>62</v>
      </c>
      <c r="AD131" s="85" t="s">
        <v>62</v>
      </c>
      <c r="AE131" s="85" t="s">
        <v>62</v>
      </c>
      <c r="AF131" s="85" t="s">
        <v>62</v>
      </c>
      <c r="AG131" s="85" t="s">
        <v>62</v>
      </c>
      <c r="AH131" s="85" t="s">
        <v>62</v>
      </c>
      <c r="AI131" s="85" t="s">
        <v>62</v>
      </c>
      <c r="AJ131" s="21" t="s">
        <v>531</v>
      </c>
      <c r="AK131" s="85" t="s">
        <v>113</v>
      </c>
      <c r="AL131" s="85" t="s">
        <v>105</v>
      </c>
      <c r="AM131" s="85" t="s">
        <v>72</v>
      </c>
      <c r="AN131" s="85" t="s">
        <v>73</v>
      </c>
      <c r="AO131" s="85" t="s">
        <v>62</v>
      </c>
      <c r="AP131" s="4" t="s">
        <v>513</v>
      </c>
      <c r="AQ131" s="85" t="s">
        <v>112</v>
      </c>
      <c r="AR131" s="85" t="s">
        <v>107</v>
      </c>
      <c r="AS131" s="85" t="s">
        <v>62</v>
      </c>
      <c r="AT131" s="85" t="s">
        <v>62</v>
      </c>
      <c r="AU131" s="85" t="s">
        <v>62</v>
      </c>
      <c r="AV131" s="85" t="s">
        <v>108</v>
      </c>
      <c r="AW131" s="85" t="s">
        <v>62</v>
      </c>
      <c r="AX131" s="4" t="s">
        <v>108</v>
      </c>
      <c r="AY131" s="85" t="s">
        <v>100</v>
      </c>
      <c r="AZ131" s="85" t="s">
        <v>109</v>
      </c>
      <c r="BA131" s="85" t="s">
        <v>62</v>
      </c>
      <c r="BB131" s="85" t="s">
        <v>101</v>
      </c>
      <c r="BC131" s="85" t="s">
        <v>62</v>
      </c>
      <c r="BD131" s="4" t="s">
        <v>551</v>
      </c>
      <c r="BE131" s="85" t="s">
        <v>90</v>
      </c>
      <c r="BF131" s="85" t="s">
        <v>91</v>
      </c>
      <c r="BG131" s="85" t="s">
        <v>62</v>
      </c>
      <c r="BH131" s="4" t="s">
        <v>545</v>
      </c>
      <c r="BI131" s="85" t="s">
        <v>80</v>
      </c>
      <c r="BJ131" s="85" t="s">
        <v>62</v>
      </c>
      <c r="BK131" s="85" t="s">
        <v>62</v>
      </c>
      <c r="BL131" s="85" t="s">
        <v>81</v>
      </c>
      <c r="BM131" s="85" t="s">
        <v>500</v>
      </c>
      <c r="BN131" s="85" t="s">
        <v>152</v>
      </c>
      <c r="BO131" s="85" t="s">
        <v>113</v>
      </c>
      <c r="BP131" s="85" t="s">
        <v>138</v>
      </c>
      <c r="BQ131" s="85" t="s">
        <v>95</v>
      </c>
    </row>
    <row r="132" spans="1:69" x14ac:dyDescent="0.2">
      <c r="A132" s="85">
        <v>131</v>
      </c>
      <c r="B132" s="85">
        <v>5685606</v>
      </c>
      <c r="C132" s="85" t="s">
        <v>321</v>
      </c>
      <c r="D132" s="85">
        <v>258</v>
      </c>
      <c r="E132" s="85" t="s">
        <v>62</v>
      </c>
      <c r="F132" s="85" t="s">
        <v>63</v>
      </c>
      <c r="G132" s="85" t="s">
        <v>491</v>
      </c>
      <c r="H132" s="85" t="s">
        <v>64</v>
      </c>
      <c r="I132" s="85" t="s">
        <v>62</v>
      </c>
      <c r="J132" s="85" t="s">
        <v>62</v>
      </c>
      <c r="K132" s="85" t="s">
        <v>495</v>
      </c>
      <c r="L132" s="85" t="s">
        <v>62</v>
      </c>
      <c r="M132" s="85" t="s">
        <v>62</v>
      </c>
      <c r="N132" s="85" t="s">
        <v>62</v>
      </c>
      <c r="O132" s="85" t="s">
        <v>62</v>
      </c>
      <c r="P132" s="85" t="s">
        <v>62</v>
      </c>
      <c r="Q132" s="85" t="s">
        <v>495</v>
      </c>
      <c r="R132" s="85" t="s">
        <v>118</v>
      </c>
      <c r="S132" s="85" t="s">
        <v>62</v>
      </c>
      <c r="T132" s="85" t="s">
        <v>68</v>
      </c>
      <c r="U132" s="85" t="s">
        <v>62</v>
      </c>
      <c r="V132" s="85" t="s">
        <v>62</v>
      </c>
      <c r="W132" s="85" t="s">
        <v>62</v>
      </c>
      <c r="X132" s="4" t="s">
        <v>529</v>
      </c>
      <c r="Y132" s="85" t="s">
        <v>62</v>
      </c>
      <c r="Z132" s="85" t="s">
        <v>160</v>
      </c>
      <c r="AA132" s="85" t="s">
        <v>62</v>
      </c>
      <c r="AB132" s="85" t="s">
        <v>62</v>
      </c>
      <c r="AC132" s="85" t="s">
        <v>62</v>
      </c>
      <c r="AD132" s="85" t="s">
        <v>62</v>
      </c>
      <c r="AE132" s="85" t="s">
        <v>62</v>
      </c>
      <c r="AF132" s="85" t="s">
        <v>62</v>
      </c>
      <c r="AG132" s="85" t="s">
        <v>62</v>
      </c>
      <c r="AH132" s="85" t="s">
        <v>62</v>
      </c>
      <c r="AI132" s="85" t="s">
        <v>62</v>
      </c>
      <c r="AJ132" s="21" t="s">
        <v>531</v>
      </c>
      <c r="AK132" s="85" t="s">
        <v>70</v>
      </c>
      <c r="AL132" s="85" t="s">
        <v>71</v>
      </c>
      <c r="AM132" s="85" t="s">
        <v>62</v>
      </c>
      <c r="AN132" s="85" t="s">
        <v>73</v>
      </c>
      <c r="AO132" s="85" t="s">
        <v>62</v>
      </c>
      <c r="AP132" s="4" t="s">
        <v>515</v>
      </c>
      <c r="AQ132" s="85" t="s">
        <v>112</v>
      </c>
      <c r="AR132" s="85" t="s">
        <v>107</v>
      </c>
      <c r="AS132" s="85" t="s">
        <v>76</v>
      </c>
      <c r="AT132" s="85" t="s">
        <v>62</v>
      </c>
      <c r="AU132" s="85" t="s">
        <v>62</v>
      </c>
      <c r="AV132" s="85" t="s">
        <v>62</v>
      </c>
      <c r="AW132" s="85" t="s">
        <v>62</v>
      </c>
      <c r="AX132" s="4" t="s">
        <v>76</v>
      </c>
      <c r="AY132" s="85" t="s">
        <v>77</v>
      </c>
      <c r="AZ132" s="85" t="s">
        <v>62</v>
      </c>
      <c r="BA132" s="85" t="s">
        <v>62</v>
      </c>
      <c r="BB132" s="85" t="s">
        <v>62</v>
      </c>
      <c r="BC132" s="85" t="s">
        <v>126</v>
      </c>
      <c r="BD132" s="4" t="s">
        <v>126</v>
      </c>
      <c r="BE132" s="85" t="s">
        <v>62</v>
      </c>
      <c r="BF132" s="85" t="s">
        <v>62</v>
      </c>
      <c r="BG132" s="85" t="s">
        <v>79</v>
      </c>
      <c r="BH132" s="4" t="s">
        <v>79</v>
      </c>
      <c r="BI132" s="85" t="s">
        <v>80</v>
      </c>
      <c r="BJ132" s="85" t="s">
        <v>62</v>
      </c>
      <c r="BK132" s="85" t="s">
        <v>62</v>
      </c>
      <c r="BL132" s="85" t="s">
        <v>81</v>
      </c>
      <c r="BM132" s="85" t="s">
        <v>500</v>
      </c>
      <c r="BN132" s="85" t="s">
        <v>94</v>
      </c>
      <c r="BO132" s="85" t="s">
        <v>113</v>
      </c>
      <c r="BP132" s="85" t="s">
        <v>83</v>
      </c>
      <c r="BQ132" s="85" t="s">
        <v>146</v>
      </c>
    </row>
    <row r="133" spans="1:69" x14ac:dyDescent="0.2">
      <c r="A133" s="85">
        <v>132</v>
      </c>
      <c r="B133" s="85">
        <v>5686057</v>
      </c>
      <c r="C133" s="85" t="s">
        <v>322</v>
      </c>
      <c r="D133" s="85">
        <v>222</v>
      </c>
      <c r="E133" s="85" t="s">
        <v>323</v>
      </c>
      <c r="F133" s="85" t="s">
        <v>63</v>
      </c>
      <c r="G133" s="85" t="s">
        <v>491</v>
      </c>
      <c r="H133" s="85" t="s">
        <v>64</v>
      </c>
      <c r="I133" s="85" t="s">
        <v>62</v>
      </c>
      <c r="J133" s="85" t="s">
        <v>65</v>
      </c>
      <c r="K133" s="85" t="s">
        <v>62</v>
      </c>
      <c r="L133" s="85" t="s">
        <v>62</v>
      </c>
      <c r="M133" s="85" t="s">
        <v>62</v>
      </c>
      <c r="N133" s="85" t="s">
        <v>62</v>
      </c>
      <c r="O133" s="85" t="s">
        <v>62</v>
      </c>
      <c r="P133" s="85" t="s">
        <v>62</v>
      </c>
      <c r="Q133" s="85" t="s">
        <v>65</v>
      </c>
      <c r="R133" s="85" t="s">
        <v>87</v>
      </c>
      <c r="S133" s="85" t="s">
        <v>62</v>
      </c>
      <c r="T133" s="85" t="s">
        <v>68</v>
      </c>
      <c r="U133" s="85" t="s">
        <v>62</v>
      </c>
      <c r="V133" s="85" t="s">
        <v>62</v>
      </c>
      <c r="W133" s="85" t="s">
        <v>62</v>
      </c>
      <c r="X133" s="4" t="s">
        <v>529</v>
      </c>
      <c r="Y133" s="85" t="s">
        <v>62</v>
      </c>
      <c r="Z133" s="85" t="s">
        <v>160</v>
      </c>
      <c r="AA133" s="85" t="s">
        <v>62</v>
      </c>
      <c r="AB133" s="85" t="s">
        <v>62</v>
      </c>
      <c r="AC133" s="85" t="s">
        <v>62</v>
      </c>
      <c r="AD133" s="85" t="s">
        <v>62</v>
      </c>
      <c r="AE133" s="85" t="s">
        <v>62</v>
      </c>
      <c r="AF133" s="85" t="s">
        <v>62</v>
      </c>
      <c r="AG133" s="85" t="s">
        <v>62</v>
      </c>
      <c r="AH133" s="85" t="s">
        <v>62</v>
      </c>
      <c r="AI133" s="85" t="s">
        <v>62</v>
      </c>
      <c r="AJ133" s="21" t="s">
        <v>531</v>
      </c>
      <c r="AK133" s="85" t="s">
        <v>113</v>
      </c>
      <c r="AL133" s="85" t="s">
        <v>71</v>
      </c>
      <c r="AM133" s="85" t="s">
        <v>62</v>
      </c>
      <c r="AN133" s="85" t="s">
        <v>73</v>
      </c>
      <c r="AO133" s="85" t="s">
        <v>62</v>
      </c>
      <c r="AP133" s="4" t="s">
        <v>515</v>
      </c>
      <c r="AQ133" s="85" t="s">
        <v>106</v>
      </c>
      <c r="AR133" s="85" t="s">
        <v>107</v>
      </c>
      <c r="AS133" s="85" t="s">
        <v>62</v>
      </c>
      <c r="AT133" s="85" t="s">
        <v>62</v>
      </c>
      <c r="AU133" s="85" t="s">
        <v>62</v>
      </c>
      <c r="AV133" s="85" t="s">
        <v>62</v>
      </c>
      <c r="AW133" s="85" t="s">
        <v>205</v>
      </c>
      <c r="AX133" s="4" t="s">
        <v>205</v>
      </c>
      <c r="AY133" s="85" t="s">
        <v>77</v>
      </c>
      <c r="AZ133" s="85" t="s">
        <v>62</v>
      </c>
      <c r="BA133" s="85" t="s">
        <v>62</v>
      </c>
      <c r="BB133" s="85" t="s">
        <v>101</v>
      </c>
      <c r="BC133" s="85" t="s">
        <v>62</v>
      </c>
      <c r="BD133" s="4" t="s">
        <v>101</v>
      </c>
      <c r="BE133" s="85" t="s">
        <v>62</v>
      </c>
      <c r="BF133" s="85" t="s">
        <v>62</v>
      </c>
      <c r="BG133" s="85" t="s">
        <v>79</v>
      </c>
      <c r="BH133" s="4" t="s">
        <v>79</v>
      </c>
      <c r="BI133" s="85" t="s">
        <v>80</v>
      </c>
      <c r="BJ133" s="85" t="s">
        <v>62</v>
      </c>
      <c r="BK133" s="85" t="s">
        <v>62</v>
      </c>
      <c r="BL133" s="85" t="s">
        <v>81</v>
      </c>
      <c r="BM133" s="85" t="s">
        <v>500</v>
      </c>
      <c r="BN133" s="85" t="s">
        <v>169</v>
      </c>
      <c r="BO133" s="85" t="s">
        <v>113</v>
      </c>
      <c r="BP133" s="85" t="s">
        <v>83</v>
      </c>
      <c r="BQ133" s="85" t="s">
        <v>146</v>
      </c>
    </row>
    <row r="134" spans="1:69" x14ac:dyDescent="0.2">
      <c r="A134" s="85">
        <v>133</v>
      </c>
      <c r="B134" s="85">
        <v>5686087</v>
      </c>
      <c r="C134" s="85" t="s">
        <v>324</v>
      </c>
      <c r="D134" s="85">
        <v>336</v>
      </c>
      <c r="E134" s="85" t="s">
        <v>62</v>
      </c>
      <c r="F134" s="85" t="s">
        <v>63</v>
      </c>
      <c r="G134" s="85" t="s">
        <v>491</v>
      </c>
      <c r="H134" s="85" t="s">
        <v>64</v>
      </c>
      <c r="I134" s="85" t="s">
        <v>62</v>
      </c>
      <c r="J134" s="85" t="s">
        <v>62</v>
      </c>
      <c r="K134" s="85" t="s">
        <v>62</v>
      </c>
      <c r="L134" s="85" t="s">
        <v>525</v>
      </c>
      <c r="M134" s="85" t="s">
        <v>62</v>
      </c>
      <c r="N134" s="85" t="s">
        <v>62</v>
      </c>
      <c r="O134" s="85" t="s">
        <v>62</v>
      </c>
      <c r="P134" s="85" t="s">
        <v>62</v>
      </c>
      <c r="Q134" s="85" t="s">
        <v>525</v>
      </c>
      <c r="R134" s="85" t="s">
        <v>118</v>
      </c>
      <c r="S134" s="85" t="s">
        <v>62</v>
      </c>
      <c r="T134" s="85" t="s">
        <v>62</v>
      </c>
      <c r="U134" s="85" t="s">
        <v>62</v>
      </c>
      <c r="V134" s="85" t="s">
        <v>62</v>
      </c>
      <c r="W134" s="85" t="s">
        <v>325</v>
      </c>
      <c r="Y134" s="85" t="s">
        <v>62</v>
      </c>
      <c r="Z134" s="85" t="s">
        <v>62</v>
      </c>
      <c r="AA134" s="85" t="s">
        <v>132</v>
      </c>
      <c r="AB134" s="85" t="s">
        <v>62</v>
      </c>
      <c r="AC134" s="85" t="s">
        <v>62</v>
      </c>
      <c r="AD134" s="85" t="s">
        <v>62</v>
      </c>
      <c r="AE134" s="85" t="s">
        <v>62</v>
      </c>
      <c r="AF134" s="85" t="s">
        <v>62</v>
      </c>
      <c r="AG134" s="85" t="s">
        <v>62</v>
      </c>
      <c r="AH134" s="85" t="s">
        <v>62</v>
      </c>
      <c r="AI134" s="85" t="s">
        <v>62</v>
      </c>
      <c r="AJ134" s="21" t="s">
        <v>531</v>
      </c>
      <c r="AK134" s="85" t="s">
        <v>70</v>
      </c>
      <c r="AL134" s="85" t="s">
        <v>71</v>
      </c>
      <c r="AM134" s="85" t="s">
        <v>72</v>
      </c>
      <c r="AN134" s="85" t="s">
        <v>62</v>
      </c>
      <c r="AO134" s="85" t="s">
        <v>62</v>
      </c>
      <c r="AP134" s="4" t="s">
        <v>516</v>
      </c>
      <c r="AQ134" s="85" t="s">
        <v>106</v>
      </c>
      <c r="AR134" s="85" t="s">
        <v>75</v>
      </c>
      <c r="AS134" s="85" t="s">
        <v>76</v>
      </c>
      <c r="AT134" s="85" t="s">
        <v>62</v>
      </c>
      <c r="AU134" s="85" t="s">
        <v>62</v>
      </c>
      <c r="AV134" s="85" t="s">
        <v>62</v>
      </c>
      <c r="AW134" s="85" t="s">
        <v>62</v>
      </c>
      <c r="AX134" s="4" t="s">
        <v>76</v>
      </c>
      <c r="AY134" s="85" t="s">
        <v>77</v>
      </c>
      <c r="AZ134" s="85" t="s">
        <v>109</v>
      </c>
      <c r="BA134" s="85" t="s">
        <v>78</v>
      </c>
      <c r="BB134" s="85" t="s">
        <v>62</v>
      </c>
      <c r="BC134" s="85" t="s">
        <v>62</v>
      </c>
      <c r="BD134" s="4" t="s">
        <v>553</v>
      </c>
      <c r="BE134" s="85" t="s">
        <v>90</v>
      </c>
      <c r="BF134" s="85" t="s">
        <v>91</v>
      </c>
      <c r="BG134" s="85" t="s">
        <v>62</v>
      </c>
      <c r="BH134" s="4" t="s">
        <v>545</v>
      </c>
      <c r="BI134" s="85" t="s">
        <v>80</v>
      </c>
      <c r="BJ134" s="85" t="s">
        <v>62</v>
      </c>
      <c r="BK134" s="85" t="s">
        <v>62</v>
      </c>
      <c r="BL134" s="85" t="s">
        <v>81</v>
      </c>
      <c r="BM134" s="85" t="s">
        <v>500</v>
      </c>
      <c r="BN134" s="85" t="s">
        <v>94</v>
      </c>
      <c r="BO134" s="85" t="s">
        <v>98</v>
      </c>
      <c r="BP134" s="85" t="s">
        <v>83</v>
      </c>
      <c r="BQ134" s="85" t="s">
        <v>162</v>
      </c>
    </row>
    <row r="135" spans="1:69" x14ac:dyDescent="0.2">
      <c r="A135" s="85">
        <v>134</v>
      </c>
      <c r="B135" s="85">
        <v>5686134</v>
      </c>
      <c r="C135" s="85" t="s">
        <v>326</v>
      </c>
      <c r="D135" s="85">
        <v>529</v>
      </c>
      <c r="E135" s="85" t="s">
        <v>62</v>
      </c>
      <c r="F135" s="85" t="s">
        <v>63</v>
      </c>
      <c r="G135" s="85" t="s">
        <v>491</v>
      </c>
      <c r="H135" s="85" t="s">
        <v>64</v>
      </c>
      <c r="I135" s="85" t="s">
        <v>62</v>
      </c>
      <c r="J135" s="85" t="s">
        <v>62</v>
      </c>
      <c r="K135" s="85" t="s">
        <v>62</v>
      </c>
      <c r="L135" s="85" t="s">
        <v>525</v>
      </c>
      <c r="M135" s="85" t="s">
        <v>62</v>
      </c>
      <c r="N135" s="85" t="s">
        <v>62</v>
      </c>
      <c r="O135" s="85" t="s">
        <v>62</v>
      </c>
      <c r="P135" s="85" t="s">
        <v>62</v>
      </c>
      <c r="Q135" s="85" t="s">
        <v>525</v>
      </c>
      <c r="R135" s="85" t="s">
        <v>104</v>
      </c>
      <c r="S135" s="85" t="s">
        <v>62</v>
      </c>
      <c r="T135" s="85" t="s">
        <v>68</v>
      </c>
      <c r="U135" s="85" t="s">
        <v>62</v>
      </c>
      <c r="V135" s="85" t="s">
        <v>62</v>
      </c>
      <c r="W135" s="85" t="s">
        <v>62</v>
      </c>
      <c r="X135" s="4" t="s">
        <v>529</v>
      </c>
      <c r="Y135" s="85" t="s">
        <v>69</v>
      </c>
      <c r="Z135" s="85" t="s">
        <v>160</v>
      </c>
      <c r="AA135" s="85" t="s">
        <v>62</v>
      </c>
      <c r="AB135" s="85" t="s">
        <v>62</v>
      </c>
      <c r="AC135" s="85" t="s">
        <v>62</v>
      </c>
      <c r="AD135" s="85" t="s">
        <v>62</v>
      </c>
      <c r="AE135" s="85" t="s">
        <v>62</v>
      </c>
      <c r="AF135" s="85" t="s">
        <v>62</v>
      </c>
      <c r="AG135" s="85" t="s">
        <v>62</v>
      </c>
      <c r="AH135" s="85" t="s">
        <v>62</v>
      </c>
      <c r="AI135" s="85" t="s">
        <v>62</v>
      </c>
      <c r="AJ135" s="21" t="s">
        <v>531</v>
      </c>
      <c r="AK135" s="85" t="s">
        <v>70</v>
      </c>
      <c r="AL135" s="85" t="s">
        <v>71</v>
      </c>
      <c r="AM135" s="85" t="s">
        <v>72</v>
      </c>
      <c r="AN135" s="85" t="s">
        <v>62</v>
      </c>
      <c r="AO135" s="85" t="s">
        <v>62</v>
      </c>
      <c r="AP135" s="4" t="s">
        <v>516</v>
      </c>
      <c r="AQ135" s="85" t="s">
        <v>112</v>
      </c>
      <c r="AR135" s="85" t="s">
        <v>123</v>
      </c>
      <c r="AS135" s="85" t="s">
        <v>62</v>
      </c>
      <c r="AT135" s="85" t="s">
        <v>62</v>
      </c>
      <c r="AU135" s="85" t="s">
        <v>62</v>
      </c>
      <c r="AV135" s="85" t="s">
        <v>62</v>
      </c>
      <c r="AW135" s="85" t="s">
        <v>205</v>
      </c>
      <c r="AX135" s="4" t="s">
        <v>205</v>
      </c>
      <c r="AY135" s="85" t="s">
        <v>77</v>
      </c>
      <c r="AZ135" s="85" t="s">
        <v>62</v>
      </c>
      <c r="BA135" s="85" t="s">
        <v>62</v>
      </c>
      <c r="BB135" s="85" t="s">
        <v>62</v>
      </c>
      <c r="BC135" s="85" t="s">
        <v>126</v>
      </c>
      <c r="BD135" s="4" t="s">
        <v>126</v>
      </c>
      <c r="BE135" s="85" t="s">
        <v>90</v>
      </c>
      <c r="BF135" s="85" t="s">
        <v>91</v>
      </c>
      <c r="BG135" s="85" t="s">
        <v>79</v>
      </c>
      <c r="BH135" s="4" t="s">
        <v>547</v>
      </c>
      <c r="BI135" s="85" t="s">
        <v>62</v>
      </c>
      <c r="BJ135" s="85" t="s">
        <v>62</v>
      </c>
      <c r="BK135" s="85" t="s">
        <v>62</v>
      </c>
      <c r="BL135" s="85" t="s">
        <v>81</v>
      </c>
      <c r="BM135" s="85" t="s">
        <v>503</v>
      </c>
      <c r="BN135" s="85" t="s">
        <v>82</v>
      </c>
      <c r="BO135" s="85" t="s">
        <v>70</v>
      </c>
      <c r="BP135" s="85" t="s">
        <v>83</v>
      </c>
      <c r="BQ135" s="85" t="s">
        <v>146</v>
      </c>
    </row>
    <row r="136" spans="1:69" x14ac:dyDescent="0.2">
      <c r="A136" s="85">
        <v>135</v>
      </c>
      <c r="B136" s="85">
        <v>5686135</v>
      </c>
      <c r="C136" s="85" t="s">
        <v>327</v>
      </c>
      <c r="D136" s="85">
        <v>268</v>
      </c>
      <c r="E136" s="85" t="s">
        <v>62</v>
      </c>
      <c r="F136" s="85" t="s">
        <v>63</v>
      </c>
      <c r="G136" s="85" t="s">
        <v>482</v>
      </c>
      <c r="H136" s="85" t="s">
        <v>116</v>
      </c>
      <c r="I136" s="85" t="s">
        <v>62</v>
      </c>
      <c r="J136" s="85" t="s">
        <v>62</v>
      </c>
      <c r="K136" s="85" t="s">
        <v>62</v>
      </c>
      <c r="L136" s="85" t="s">
        <v>525</v>
      </c>
      <c r="M136" s="85" t="s">
        <v>62</v>
      </c>
      <c r="N136" s="85" t="s">
        <v>62</v>
      </c>
      <c r="O136" s="85" t="s">
        <v>62</v>
      </c>
      <c r="P136" s="85" t="s">
        <v>62</v>
      </c>
      <c r="Q136" s="85" t="s">
        <v>525</v>
      </c>
      <c r="R136" s="85" t="s">
        <v>104</v>
      </c>
      <c r="S136" s="85" t="s">
        <v>67</v>
      </c>
      <c r="T136" s="85" t="s">
        <v>62</v>
      </c>
      <c r="U136" s="85" t="s">
        <v>62</v>
      </c>
      <c r="V136" s="85" t="s">
        <v>62</v>
      </c>
      <c r="W136" s="85" t="s">
        <v>62</v>
      </c>
      <c r="X136" s="4" t="s">
        <v>528</v>
      </c>
      <c r="Y136" s="85" t="s">
        <v>62</v>
      </c>
      <c r="Z136" s="85" t="s">
        <v>62</v>
      </c>
      <c r="AA136" s="85" t="s">
        <v>132</v>
      </c>
      <c r="AB136" s="85" t="s">
        <v>62</v>
      </c>
      <c r="AC136" s="85" t="s">
        <v>62</v>
      </c>
      <c r="AD136" s="85" t="s">
        <v>62</v>
      </c>
      <c r="AE136" s="85" t="s">
        <v>62</v>
      </c>
      <c r="AF136" s="85" t="s">
        <v>62</v>
      </c>
      <c r="AG136" s="85" t="s">
        <v>62</v>
      </c>
      <c r="AH136" s="85" t="s">
        <v>62</v>
      </c>
      <c r="AI136" s="85" t="s">
        <v>62</v>
      </c>
      <c r="AJ136" s="21" t="s">
        <v>531</v>
      </c>
      <c r="AK136" s="85" t="s">
        <v>98</v>
      </c>
      <c r="AL136" s="85" t="s">
        <v>99</v>
      </c>
      <c r="AM136" s="85" t="s">
        <v>62</v>
      </c>
      <c r="AN136" s="85" t="s">
        <v>62</v>
      </c>
      <c r="AO136" s="85" t="s">
        <v>99</v>
      </c>
      <c r="AP136" s="4" t="s">
        <v>514</v>
      </c>
      <c r="AQ136" s="85" t="s">
        <v>74</v>
      </c>
      <c r="AR136" s="85" t="s">
        <v>107</v>
      </c>
      <c r="AS136" s="85" t="s">
        <v>76</v>
      </c>
      <c r="AT136" s="85" t="s">
        <v>62</v>
      </c>
      <c r="AU136" s="85" t="s">
        <v>62</v>
      </c>
      <c r="AV136" s="85" t="s">
        <v>62</v>
      </c>
      <c r="AW136" s="85" t="s">
        <v>62</v>
      </c>
      <c r="AX136" s="4" t="s">
        <v>76</v>
      </c>
      <c r="AY136" s="85" t="s">
        <v>100</v>
      </c>
      <c r="AZ136" s="85" t="s">
        <v>109</v>
      </c>
      <c r="BA136" s="85" t="s">
        <v>78</v>
      </c>
      <c r="BB136" s="85" t="s">
        <v>62</v>
      </c>
      <c r="BC136" s="85" t="s">
        <v>62</v>
      </c>
      <c r="BD136" s="4" t="s">
        <v>553</v>
      </c>
      <c r="BE136" s="85" t="s">
        <v>90</v>
      </c>
      <c r="BF136" s="85" t="s">
        <v>62</v>
      </c>
      <c r="BG136" s="85" t="s">
        <v>79</v>
      </c>
      <c r="BH136" s="4" t="s">
        <v>548</v>
      </c>
      <c r="BI136" s="85" t="s">
        <v>80</v>
      </c>
      <c r="BJ136" s="85" t="s">
        <v>62</v>
      </c>
      <c r="BK136" s="85" t="s">
        <v>62</v>
      </c>
      <c r="BL136" s="85" t="s">
        <v>81</v>
      </c>
      <c r="BM136" s="85" t="s">
        <v>500</v>
      </c>
      <c r="BN136" s="85" t="s">
        <v>94</v>
      </c>
      <c r="BO136" s="85" t="s">
        <v>113</v>
      </c>
      <c r="BP136" s="85" t="s">
        <v>138</v>
      </c>
      <c r="BQ136" s="85" t="s">
        <v>139</v>
      </c>
    </row>
    <row r="137" spans="1:69" x14ac:dyDescent="0.2">
      <c r="A137" s="85">
        <v>136</v>
      </c>
      <c r="B137" s="85">
        <v>5686487</v>
      </c>
      <c r="C137" s="85" t="s">
        <v>328</v>
      </c>
      <c r="D137" s="85">
        <v>700</v>
      </c>
      <c r="E137" s="85" t="s">
        <v>62</v>
      </c>
      <c r="F137" s="85" t="s">
        <v>86</v>
      </c>
      <c r="G137" s="85" t="s">
        <v>491</v>
      </c>
      <c r="H137" s="85" t="s">
        <v>116</v>
      </c>
      <c r="I137" s="85" t="s">
        <v>62</v>
      </c>
      <c r="J137" s="85" t="s">
        <v>62</v>
      </c>
      <c r="K137" s="85" t="s">
        <v>495</v>
      </c>
      <c r="L137" s="85" t="s">
        <v>62</v>
      </c>
      <c r="M137" s="85" t="s">
        <v>62</v>
      </c>
      <c r="N137" s="85" t="s">
        <v>62</v>
      </c>
      <c r="O137" s="85" t="s">
        <v>62</v>
      </c>
      <c r="P137" s="85" t="s">
        <v>62</v>
      </c>
      <c r="Q137" s="85" t="s">
        <v>495</v>
      </c>
      <c r="R137" s="85" t="s">
        <v>66</v>
      </c>
      <c r="S137" s="85" t="s">
        <v>62</v>
      </c>
      <c r="T137" s="85" t="s">
        <v>68</v>
      </c>
      <c r="U137" s="85" t="s">
        <v>62</v>
      </c>
      <c r="V137" s="85" t="s">
        <v>62</v>
      </c>
      <c r="W137" s="85" t="s">
        <v>62</v>
      </c>
      <c r="X137" s="4" t="s">
        <v>529</v>
      </c>
      <c r="Y137" s="85" t="s">
        <v>62</v>
      </c>
      <c r="Z137" s="85" t="s">
        <v>62</v>
      </c>
      <c r="AA137" s="85" t="s">
        <v>62</v>
      </c>
      <c r="AB137" s="85" t="s">
        <v>62</v>
      </c>
      <c r="AC137" s="85" t="s">
        <v>88</v>
      </c>
      <c r="AD137" s="85" t="s">
        <v>62</v>
      </c>
      <c r="AE137" s="85" t="s">
        <v>62</v>
      </c>
      <c r="AF137" s="85" t="s">
        <v>62</v>
      </c>
      <c r="AG137" s="85" t="s">
        <v>62</v>
      </c>
      <c r="AH137" s="85" t="s">
        <v>62</v>
      </c>
      <c r="AI137" s="85" t="s">
        <v>62</v>
      </c>
      <c r="AJ137" s="21" t="s">
        <v>532</v>
      </c>
      <c r="AK137" s="85" t="s">
        <v>98</v>
      </c>
      <c r="AL137" s="85" t="s">
        <v>99</v>
      </c>
      <c r="AM137" s="85" t="s">
        <v>62</v>
      </c>
      <c r="AN137" s="85" t="s">
        <v>62</v>
      </c>
      <c r="AO137" s="85" t="s">
        <v>99</v>
      </c>
      <c r="AP137" s="4" t="s">
        <v>514</v>
      </c>
      <c r="AQ137" s="85" t="s">
        <v>99</v>
      </c>
      <c r="AR137" s="85" t="s">
        <v>123</v>
      </c>
      <c r="AS137" s="85" t="s">
        <v>76</v>
      </c>
      <c r="AT137" s="85" t="s">
        <v>62</v>
      </c>
      <c r="AU137" s="85" t="s">
        <v>62</v>
      </c>
      <c r="AV137" s="85" t="s">
        <v>62</v>
      </c>
      <c r="AW137" s="85" t="s">
        <v>62</v>
      </c>
      <c r="AX137" s="4" t="s">
        <v>76</v>
      </c>
      <c r="AY137" s="85" t="s">
        <v>100</v>
      </c>
      <c r="AZ137" s="85" t="s">
        <v>62</v>
      </c>
      <c r="BA137" s="85" t="s">
        <v>62</v>
      </c>
      <c r="BB137" s="85" t="s">
        <v>101</v>
      </c>
      <c r="BC137" s="85" t="s">
        <v>62</v>
      </c>
      <c r="BD137" s="4" t="s">
        <v>101</v>
      </c>
      <c r="BE137" s="85" t="s">
        <v>90</v>
      </c>
      <c r="BF137" s="85" t="s">
        <v>91</v>
      </c>
      <c r="BG137" s="85" t="s">
        <v>62</v>
      </c>
      <c r="BH137" s="4" t="s">
        <v>545</v>
      </c>
      <c r="BI137" s="85" t="s">
        <v>80</v>
      </c>
      <c r="BJ137" s="85" t="s">
        <v>62</v>
      </c>
      <c r="BK137" s="85" t="s">
        <v>62</v>
      </c>
      <c r="BL137" s="85" t="s">
        <v>81</v>
      </c>
      <c r="BM137" s="85" t="s">
        <v>500</v>
      </c>
      <c r="BN137" s="85" t="s">
        <v>94</v>
      </c>
      <c r="BO137" s="85" t="s">
        <v>98</v>
      </c>
      <c r="BP137" s="85" t="s">
        <v>83</v>
      </c>
      <c r="BQ137" s="85" t="s">
        <v>162</v>
      </c>
    </row>
    <row r="138" spans="1:69" x14ac:dyDescent="0.2">
      <c r="A138" s="85">
        <v>137</v>
      </c>
      <c r="B138" s="85">
        <v>5686514</v>
      </c>
      <c r="C138" s="85" t="s">
        <v>329</v>
      </c>
      <c r="D138" s="85">
        <v>232</v>
      </c>
      <c r="E138" s="85" t="s">
        <v>62</v>
      </c>
      <c r="F138" s="85" t="s">
        <v>63</v>
      </c>
      <c r="G138" s="85" t="s">
        <v>491</v>
      </c>
      <c r="H138" s="85" t="s">
        <v>116</v>
      </c>
      <c r="I138" s="85" t="s">
        <v>62</v>
      </c>
      <c r="J138" s="85" t="s">
        <v>62</v>
      </c>
      <c r="K138" s="85" t="s">
        <v>62</v>
      </c>
      <c r="L138" s="85" t="s">
        <v>525</v>
      </c>
      <c r="M138" s="85" t="s">
        <v>62</v>
      </c>
      <c r="N138" s="85" t="s">
        <v>62</v>
      </c>
      <c r="O138" s="85" t="s">
        <v>62</v>
      </c>
      <c r="P138" s="85" t="s">
        <v>62</v>
      </c>
      <c r="Q138" s="85" t="s">
        <v>525</v>
      </c>
      <c r="R138" s="85" t="s">
        <v>66</v>
      </c>
      <c r="S138" s="85" t="s">
        <v>62</v>
      </c>
      <c r="T138" s="85" t="s">
        <v>68</v>
      </c>
      <c r="U138" s="85" t="s">
        <v>62</v>
      </c>
      <c r="V138" s="85" t="s">
        <v>62</v>
      </c>
      <c r="W138" s="85" t="s">
        <v>62</v>
      </c>
      <c r="X138" s="4" t="s">
        <v>529</v>
      </c>
      <c r="Y138" s="85" t="s">
        <v>62</v>
      </c>
      <c r="Z138" s="85" t="s">
        <v>160</v>
      </c>
      <c r="AA138" s="85" t="s">
        <v>62</v>
      </c>
      <c r="AB138" s="85" t="s">
        <v>62</v>
      </c>
      <c r="AC138" s="85" t="s">
        <v>62</v>
      </c>
      <c r="AD138" s="85" t="s">
        <v>62</v>
      </c>
      <c r="AE138" s="85" t="s">
        <v>62</v>
      </c>
      <c r="AF138" s="85" t="s">
        <v>62</v>
      </c>
      <c r="AG138" s="85" t="s">
        <v>62</v>
      </c>
      <c r="AH138" s="85" t="s">
        <v>62</v>
      </c>
      <c r="AI138" s="85" t="s">
        <v>62</v>
      </c>
      <c r="AJ138" s="21" t="s">
        <v>531</v>
      </c>
      <c r="AK138" s="85" t="s">
        <v>113</v>
      </c>
      <c r="AL138" s="85" t="s">
        <v>105</v>
      </c>
      <c r="AM138" s="85" t="s">
        <v>62</v>
      </c>
      <c r="AN138" s="85" t="s">
        <v>73</v>
      </c>
      <c r="AO138" s="85" t="s">
        <v>62</v>
      </c>
      <c r="AP138" s="4" t="s">
        <v>515</v>
      </c>
      <c r="AQ138" s="85" t="s">
        <v>112</v>
      </c>
      <c r="AR138" s="85" t="s">
        <v>123</v>
      </c>
      <c r="AS138" s="85" t="s">
        <v>76</v>
      </c>
      <c r="AT138" s="85" t="s">
        <v>62</v>
      </c>
      <c r="AU138" s="85" t="s">
        <v>62</v>
      </c>
      <c r="AV138" s="85" t="s">
        <v>62</v>
      </c>
      <c r="AW138" s="85" t="s">
        <v>62</v>
      </c>
      <c r="AX138" s="4" t="s">
        <v>76</v>
      </c>
      <c r="AY138" s="85" t="s">
        <v>77</v>
      </c>
      <c r="AZ138" s="85" t="s">
        <v>62</v>
      </c>
      <c r="BA138" s="85" t="s">
        <v>78</v>
      </c>
      <c r="BB138" s="85" t="s">
        <v>62</v>
      </c>
      <c r="BC138" s="85" t="s">
        <v>62</v>
      </c>
      <c r="BD138" s="4" t="s">
        <v>78</v>
      </c>
      <c r="BE138" s="85" t="s">
        <v>62</v>
      </c>
      <c r="BF138" s="85" t="s">
        <v>62</v>
      </c>
      <c r="BG138" s="85" t="s">
        <v>79</v>
      </c>
      <c r="BH138" s="4" t="s">
        <v>79</v>
      </c>
      <c r="BI138" s="85" t="s">
        <v>80</v>
      </c>
      <c r="BJ138" s="85" t="s">
        <v>62</v>
      </c>
      <c r="BK138" s="85" t="s">
        <v>93</v>
      </c>
      <c r="BL138" s="85" t="s">
        <v>81</v>
      </c>
      <c r="BM138" s="85" t="s">
        <v>506</v>
      </c>
      <c r="BN138" s="85" t="s">
        <v>94</v>
      </c>
      <c r="BO138" s="85" t="s">
        <v>113</v>
      </c>
      <c r="BP138" s="85" t="s">
        <v>83</v>
      </c>
      <c r="BQ138" s="85" t="s">
        <v>102</v>
      </c>
    </row>
    <row r="139" spans="1:69" x14ac:dyDescent="0.2">
      <c r="A139" s="85">
        <v>138</v>
      </c>
      <c r="B139" s="85">
        <v>5686576</v>
      </c>
      <c r="C139" s="85" t="s">
        <v>330</v>
      </c>
      <c r="D139" s="85">
        <v>807</v>
      </c>
      <c r="E139" s="85" t="s">
        <v>331</v>
      </c>
      <c r="F139" s="85" t="s">
        <v>63</v>
      </c>
      <c r="G139" s="85" t="s">
        <v>482</v>
      </c>
      <c r="H139" s="85" t="s">
        <v>64</v>
      </c>
      <c r="I139" s="85" t="s">
        <v>144</v>
      </c>
      <c r="J139" s="85" t="s">
        <v>65</v>
      </c>
      <c r="K139" s="85" t="s">
        <v>62</v>
      </c>
      <c r="L139" s="85" t="s">
        <v>62</v>
      </c>
      <c r="M139" s="85" t="s">
        <v>62</v>
      </c>
      <c r="N139" s="85" t="s">
        <v>62</v>
      </c>
      <c r="O139" s="85" t="s">
        <v>62</v>
      </c>
      <c r="P139" s="85" t="s">
        <v>62</v>
      </c>
      <c r="Q139" s="85" t="s">
        <v>494</v>
      </c>
      <c r="R139" s="85" t="s">
        <v>118</v>
      </c>
      <c r="S139" s="85" t="s">
        <v>62</v>
      </c>
      <c r="T139" s="85" t="s">
        <v>68</v>
      </c>
      <c r="U139" s="85" t="s">
        <v>62</v>
      </c>
      <c r="V139" s="85" t="s">
        <v>62</v>
      </c>
      <c r="W139" s="85" t="s">
        <v>62</v>
      </c>
      <c r="X139" s="4" t="s">
        <v>529</v>
      </c>
      <c r="Y139" s="85" t="s">
        <v>62</v>
      </c>
      <c r="Z139" s="85" t="s">
        <v>62</v>
      </c>
      <c r="AA139" s="85" t="s">
        <v>132</v>
      </c>
      <c r="AB139" s="85" t="s">
        <v>62</v>
      </c>
      <c r="AC139" s="85" t="s">
        <v>62</v>
      </c>
      <c r="AD139" s="85" t="s">
        <v>62</v>
      </c>
      <c r="AE139" s="85" t="s">
        <v>252</v>
      </c>
      <c r="AF139" s="85" t="s">
        <v>62</v>
      </c>
      <c r="AG139" s="85" t="s">
        <v>62</v>
      </c>
      <c r="AH139" s="85" t="s">
        <v>62</v>
      </c>
      <c r="AI139" s="85" t="s">
        <v>62</v>
      </c>
      <c r="AJ139" s="21" t="s">
        <v>531</v>
      </c>
      <c r="AK139" s="85" t="s">
        <v>70</v>
      </c>
      <c r="AL139" s="85" t="s">
        <v>99</v>
      </c>
      <c r="AM139" s="85" t="s">
        <v>62</v>
      </c>
      <c r="AN139" s="85" t="s">
        <v>62</v>
      </c>
      <c r="AO139" s="85" t="s">
        <v>99</v>
      </c>
      <c r="AP139" s="4" t="s">
        <v>514</v>
      </c>
      <c r="AQ139" s="85" t="s">
        <v>99</v>
      </c>
      <c r="AR139" s="85" t="s">
        <v>107</v>
      </c>
      <c r="AS139" s="85" t="s">
        <v>76</v>
      </c>
      <c r="AT139" s="85" t="s">
        <v>62</v>
      </c>
      <c r="AU139" s="85" t="s">
        <v>62</v>
      </c>
      <c r="AV139" s="85" t="s">
        <v>62</v>
      </c>
      <c r="AW139" s="85" t="s">
        <v>62</v>
      </c>
      <c r="AX139" s="4" t="s">
        <v>76</v>
      </c>
      <c r="AY139" s="85" t="s">
        <v>100</v>
      </c>
      <c r="AZ139" s="85" t="s">
        <v>62</v>
      </c>
      <c r="BA139" s="85" t="s">
        <v>62</v>
      </c>
      <c r="BB139" s="85" t="s">
        <v>101</v>
      </c>
      <c r="BC139" s="85" t="s">
        <v>62</v>
      </c>
      <c r="BD139" s="4" t="s">
        <v>101</v>
      </c>
      <c r="BE139" s="85" t="s">
        <v>62</v>
      </c>
      <c r="BF139" s="85" t="s">
        <v>62</v>
      </c>
      <c r="BG139" s="85" t="s">
        <v>79</v>
      </c>
      <c r="BH139" s="4" t="s">
        <v>79</v>
      </c>
      <c r="BI139" s="85" t="s">
        <v>80</v>
      </c>
      <c r="BJ139" s="85" t="s">
        <v>92</v>
      </c>
      <c r="BK139" s="85" t="s">
        <v>93</v>
      </c>
      <c r="BL139" s="85" t="s">
        <v>81</v>
      </c>
      <c r="BM139" s="85" t="s">
        <v>501</v>
      </c>
      <c r="BN139" s="85" t="s">
        <v>82</v>
      </c>
      <c r="BO139" s="85" t="s">
        <v>113</v>
      </c>
      <c r="BP139" s="85" t="s">
        <v>83</v>
      </c>
      <c r="BQ139" s="85" t="s">
        <v>146</v>
      </c>
    </row>
    <row r="140" spans="1:69" x14ac:dyDescent="0.2">
      <c r="A140" s="85">
        <v>139</v>
      </c>
      <c r="B140" s="85">
        <v>5688418</v>
      </c>
      <c r="C140" s="85" t="s">
        <v>332</v>
      </c>
      <c r="D140" s="85">
        <v>346</v>
      </c>
      <c r="E140" s="85" t="s">
        <v>62</v>
      </c>
      <c r="F140" s="85" t="s">
        <v>86</v>
      </c>
      <c r="G140" s="85" t="s">
        <v>491</v>
      </c>
      <c r="H140" s="85" t="s">
        <v>64</v>
      </c>
      <c r="I140" s="85" t="s">
        <v>62</v>
      </c>
      <c r="J140" s="85" t="s">
        <v>65</v>
      </c>
      <c r="K140" s="85" t="s">
        <v>62</v>
      </c>
      <c r="L140" s="85" t="s">
        <v>62</v>
      </c>
      <c r="M140" s="85" t="s">
        <v>62</v>
      </c>
      <c r="N140" s="85" t="s">
        <v>62</v>
      </c>
      <c r="O140" s="85" t="s">
        <v>62</v>
      </c>
      <c r="P140" s="85" t="s">
        <v>62</v>
      </c>
      <c r="Q140" s="85" t="s">
        <v>65</v>
      </c>
      <c r="R140" s="85" t="s">
        <v>104</v>
      </c>
      <c r="S140" s="85" t="s">
        <v>62</v>
      </c>
      <c r="T140" s="85" t="s">
        <v>68</v>
      </c>
      <c r="U140" s="85" t="s">
        <v>62</v>
      </c>
      <c r="V140" s="85" t="s">
        <v>62</v>
      </c>
      <c r="W140" s="85" t="s">
        <v>62</v>
      </c>
      <c r="X140" s="4" t="s">
        <v>529</v>
      </c>
      <c r="Y140" s="85" t="s">
        <v>69</v>
      </c>
      <c r="Z140" s="85" t="s">
        <v>62</v>
      </c>
      <c r="AA140" s="85" t="s">
        <v>62</v>
      </c>
      <c r="AB140" s="85" t="s">
        <v>62</v>
      </c>
      <c r="AC140" s="85" t="s">
        <v>62</v>
      </c>
      <c r="AD140" s="85" t="s">
        <v>62</v>
      </c>
      <c r="AE140" s="85" t="s">
        <v>62</v>
      </c>
      <c r="AF140" s="85" t="s">
        <v>62</v>
      </c>
      <c r="AG140" s="85" t="s">
        <v>62</v>
      </c>
      <c r="AH140" s="85" t="s">
        <v>62</v>
      </c>
      <c r="AI140" s="85" t="s">
        <v>62</v>
      </c>
      <c r="AJ140" s="21" t="s">
        <v>531</v>
      </c>
      <c r="AK140" s="85" t="s">
        <v>113</v>
      </c>
      <c r="AL140" s="85" t="s">
        <v>99</v>
      </c>
      <c r="AM140" s="85" t="s">
        <v>62</v>
      </c>
      <c r="AN140" s="85" t="s">
        <v>62</v>
      </c>
      <c r="AO140" s="85" t="s">
        <v>99</v>
      </c>
      <c r="AP140" s="4" t="s">
        <v>514</v>
      </c>
      <c r="AQ140" s="85" t="s">
        <v>106</v>
      </c>
      <c r="AR140" s="85" t="s">
        <v>107</v>
      </c>
      <c r="AS140" s="85" t="s">
        <v>62</v>
      </c>
      <c r="AT140" s="85" t="s">
        <v>62</v>
      </c>
      <c r="AU140" s="85" t="s">
        <v>145</v>
      </c>
      <c r="AV140" s="85" t="s">
        <v>62</v>
      </c>
      <c r="AW140" s="85" t="s">
        <v>62</v>
      </c>
      <c r="AX140" s="4" t="s">
        <v>145</v>
      </c>
      <c r="AY140" s="85" t="s">
        <v>77</v>
      </c>
      <c r="AZ140" s="85" t="s">
        <v>62</v>
      </c>
      <c r="BA140" s="85" t="s">
        <v>62</v>
      </c>
      <c r="BB140" s="85" t="s">
        <v>101</v>
      </c>
      <c r="BC140" s="85" t="s">
        <v>62</v>
      </c>
      <c r="BD140" s="4" t="s">
        <v>101</v>
      </c>
      <c r="BE140" s="85" t="s">
        <v>62</v>
      </c>
      <c r="BF140" s="85" t="s">
        <v>62</v>
      </c>
      <c r="BG140" s="85" t="s">
        <v>79</v>
      </c>
      <c r="BH140" s="4" t="s">
        <v>79</v>
      </c>
      <c r="BI140" s="85" t="s">
        <v>80</v>
      </c>
      <c r="BJ140" s="85" t="s">
        <v>62</v>
      </c>
      <c r="BK140" s="85" t="s">
        <v>62</v>
      </c>
      <c r="BL140" s="85" t="s">
        <v>62</v>
      </c>
      <c r="BM140" s="85" t="s">
        <v>502</v>
      </c>
      <c r="BN140" s="85" t="s">
        <v>82</v>
      </c>
      <c r="BO140" s="85" t="s">
        <v>113</v>
      </c>
      <c r="BP140" s="85" t="s">
        <v>83</v>
      </c>
      <c r="BQ140" s="85" t="s">
        <v>146</v>
      </c>
    </row>
    <row r="141" spans="1:69" x14ac:dyDescent="0.2">
      <c r="A141" s="85">
        <v>140</v>
      </c>
      <c r="B141" s="85">
        <v>5688429</v>
      </c>
      <c r="C141" s="85" t="s">
        <v>333</v>
      </c>
      <c r="D141" s="85">
        <v>347</v>
      </c>
      <c r="E141" s="85" t="s">
        <v>334</v>
      </c>
      <c r="F141" s="85" t="s">
        <v>86</v>
      </c>
      <c r="G141" s="85" t="s">
        <v>481</v>
      </c>
      <c r="H141" s="85" t="s">
        <v>116</v>
      </c>
      <c r="I141" s="85" t="s">
        <v>62</v>
      </c>
      <c r="J141" s="85" t="s">
        <v>65</v>
      </c>
      <c r="K141" s="85" t="s">
        <v>62</v>
      </c>
      <c r="L141" s="85" t="s">
        <v>62</v>
      </c>
      <c r="M141" s="85" t="s">
        <v>62</v>
      </c>
      <c r="N141" s="85" t="s">
        <v>62</v>
      </c>
      <c r="O141" s="85" t="s">
        <v>62</v>
      </c>
      <c r="P141" s="85" t="s">
        <v>62</v>
      </c>
      <c r="Q141" s="85" t="s">
        <v>65</v>
      </c>
      <c r="R141" s="85" t="s">
        <v>87</v>
      </c>
      <c r="S141" s="85" t="s">
        <v>67</v>
      </c>
      <c r="T141" s="85" t="s">
        <v>62</v>
      </c>
      <c r="U141" s="85" t="s">
        <v>62</v>
      </c>
      <c r="V141" s="85" t="s">
        <v>62</v>
      </c>
      <c r="W141" s="85" t="s">
        <v>62</v>
      </c>
      <c r="X141" s="4" t="s">
        <v>528</v>
      </c>
      <c r="Y141" s="85" t="s">
        <v>62</v>
      </c>
      <c r="Z141" s="85" t="s">
        <v>62</v>
      </c>
      <c r="AA141" s="85" t="s">
        <v>62</v>
      </c>
      <c r="AB141" s="85" t="s">
        <v>62</v>
      </c>
      <c r="AC141" s="85" t="s">
        <v>62</v>
      </c>
      <c r="AD141" s="85" t="s">
        <v>62</v>
      </c>
      <c r="AE141" s="85" t="s">
        <v>62</v>
      </c>
      <c r="AF141" s="85" t="s">
        <v>62</v>
      </c>
      <c r="AG141" s="85" t="s">
        <v>62</v>
      </c>
      <c r="AH141" s="85" t="s">
        <v>62</v>
      </c>
      <c r="AI141" s="85" t="s">
        <v>97</v>
      </c>
      <c r="AJ141" s="21" t="s">
        <v>97</v>
      </c>
      <c r="AK141" s="85" t="s">
        <v>70</v>
      </c>
      <c r="AL141" s="85" t="s">
        <v>71</v>
      </c>
      <c r="AM141" s="85" t="s">
        <v>72</v>
      </c>
      <c r="AN141" s="85" t="s">
        <v>62</v>
      </c>
      <c r="AO141" s="85" t="s">
        <v>62</v>
      </c>
      <c r="AP141" s="4" t="s">
        <v>516</v>
      </c>
      <c r="AQ141" s="85" t="s">
        <v>74</v>
      </c>
      <c r="AR141" s="85" t="s">
        <v>123</v>
      </c>
      <c r="AS141" s="85" t="s">
        <v>76</v>
      </c>
      <c r="AT141" s="85" t="s">
        <v>62</v>
      </c>
      <c r="AU141" s="85" t="s">
        <v>62</v>
      </c>
      <c r="AV141" s="85" t="s">
        <v>62</v>
      </c>
      <c r="AW141" s="85" t="s">
        <v>62</v>
      </c>
      <c r="AX141" s="4" t="s">
        <v>76</v>
      </c>
      <c r="AY141" s="85" t="s">
        <v>100</v>
      </c>
      <c r="AZ141" s="85" t="s">
        <v>62</v>
      </c>
      <c r="BA141" s="85" t="s">
        <v>62</v>
      </c>
      <c r="BB141" s="85" t="s">
        <v>101</v>
      </c>
      <c r="BC141" s="85" t="s">
        <v>62</v>
      </c>
      <c r="BD141" s="4" t="s">
        <v>101</v>
      </c>
      <c r="BE141" s="85" t="s">
        <v>62</v>
      </c>
      <c r="BF141" s="85" t="s">
        <v>62</v>
      </c>
      <c r="BG141" s="85" t="s">
        <v>79</v>
      </c>
      <c r="BH141" s="4" t="s">
        <v>79</v>
      </c>
      <c r="BI141" s="85" t="s">
        <v>62</v>
      </c>
      <c r="BJ141" s="85" t="s">
        <v>92</v>
      </c>
      <c r="BK141" s="85" t="s">
        <v>93</v>
      </c>
      <c r="BL141" s="85" t="s">
        <v>81</v>
      </c>
      <c r="BM141" s="85" t="s">
        <v>505</v>
      </c>
      <c r="BN141" s="85" t="s">
        <v>94</v>
      </c>
      <c r="BO141" s="85" t="s">
        <v>113</v>
      </c>
      <c r="BP141" s="85" t="s">
        <v>83</v>
      </c>
      <c r="BQ141" s="85" t="s">
        <v>95</v>
      </c>
    </row>
    <row r="142" spans="1:69" x14ac:dyDescent="0.2">
      <c r="A142" s="85">
        <v>141</v>
      </c>
      <c r="B142" s="85">
        <v>5688430</v>
      </c>
      <c r="C142" s="85" t="s">
        <v>335</v>
      </c>
      <c r="D142" s="85">
        <v>435</v>
      </c>
      <c r="E142" s="85" t="s">
        <v>336</v>
      </c>
      <c r="F142" s="85" t="s">
        <v>86</v>
      </c>
      <c r="G142" s="85" t="s">
        <v>491</v>
      </c>
      <c r="H142" s="85" t="s">
        <v>116</v>
      </c>
      <c r="I142" s="85" t="s">
        <v>62</v>
      </c>
      <c r="J142" s="85" t="s">
        <v>65</v>
      </c>
      <c r="K142" s="85" t="s">
        <v>62</v>
      </c>
      <c r="L142" s="85" t="s">
        <v>62</v>
      </c>
      <c r="M142" s="85" t="s">
        <v>62</v>
      </c>
      <c r="N142" s="85" t="s">
        <v>62</v>
      </c>
      <c r="O142" s="85" t="s">
        <v>62</v>
      </c>
      <c r="P142" s="85" t="s">
        <v>62</v>
      </c>
      <c r="Q142" s="85" t="s">
        <v>65</v>
      </c>
      <c r="R142" s="85" t="s">
        <v>104</v>
      </c>
      <c r="S142" s="85" t="s">
        <v>62</v>
      </c>
      <c r="T142" s="85" t="s">
        <v>62</v>
      </c>
      <c r="U142" s="85" t="s">
        <v>62</v>
      </c>
      <c r="V142" s="85" t="s">
        <v>62</v>
      </c>
      <c r="W142" s="85" t="s">
        <v>325</v>
      </c>
      <c r="Y142" s="85" t="s">
        <v>62</v>
      </c>
      <c r="Z142" s="85" t="s">
        <v>62</v>
      </c>
      <c r="AA142" s="85" t="s">
        <v>62</v>
      </c>
      <c r="AB142" s="85" t="s">
        <v>62</v>
      </c>
      <c r="AC142" s="85" t="s">
        <v>62</v>
      </c>
      <c r="AD142" s="85" t="s">
        <v>62</v>
      </c>
      <c r="AE142" s="85" t="s">
        <v>62</v>
      </c>
      <c r="AF142" s="85" t="s">
        <v>62</v>
      </c>
      <c r="AG142" s="85" t="s">
        <v>62</v>
      </c>
      <c r="AH142" s="85" t="s">
        <v>62</v>
      </c>
      <c r="AI142" s="85" t="s">
        <v>97</v>
      </c>
      <c r="AJ142" s="21" t="s">
        <v>97</v>
      </c>
      <c r="AK142" s="85" t="s">
        <v>70</v>
      </c>
      <c r="AL142" s="85" t="s">
        <v>71</v>
      </c>
      <c r="AM142" s="85" t="s">
        <v>62</v>
      </c>
      <c r="AN142" s="85" t="s">
        <v>62</v>
      </c>
      <c r="AO142" s="85" t="s">
        <v>99</v>
      </c>
      <c r="AP142" s="4" t="s">
        <v>514</v>
      </c>
      <c r="AQ142" s="85" t="s">
        <v>112</v>
      </c>
      <c r="AR142" s="85" t="s">
        <v>107</v>
      </c>
      <c r="AS142" s="85" t="s">
        <v>62</v>
      </c>
      <c r="AT142" s="85" t="s">
        <v>62</v>
      </c>
      <c r="AU142" s="85" t="s">
        <v>62</v>
      </c>
      <c r="AV142" s="85" t="s">
        <v>62</v>
      </c>
      <c r="AW142" s="85" t="s">
        <v>205</v>
      </c>
      <c r="AX142" s="4" t="s">
        <v>205</v>
      </c>
      <c r="AY142" s="85" t="s">
        <v>100</v>
      </c>
      <c r="AZ142" s="85" t="s">
        <v>62</v>
      </c>
      <c r="BA142" s="85" t="s">
        <v>62</v>
      </c>
      <c r="BB142" s="85" t="s">
        <v>101</v>
      </c>
      <c r="BC142" s="85" t="s">
        <v>62</v>
      </c>
      <c r="BD142" s="4" t="s">
        <v>101</v>
      </c>
      <c r="BE142" s="85" t="s">
        <v>62</v>
      </c>
      <c r="BF142" s="85" t="s">
        <v>62</v>
      </c>
      <c r="BG142" s="85" t="s">
        <v>79</v>
      </c>
      <c r="BH142" s="4" t="s">
        <v>79</v>
      </c>
      <c r="BI142" s="85" t="s">
        <v>80</v>
      </c>
      <c r="BJ142" s="85" t="s">
        <v>62</v>
      </c>
      <c r="BK142" s="85" t="s">
        <v>62</v>
      </c>
      <c r="BL142" s="85" t="s">
        <v>81</v>
      </c>
      <c r="BM142" s="85" t="s">
        <v>500</v>
      </c>
      <c r="BN142" s="85" t="s">
        <v>82</v>
      </c>
      <c r="BO142" s="85" t="s">
        <v>70</v>
      </c>
      <c r="BP142" s="85" t="s">
        <v>138</v>
      </c>
      <c r="BQ142" s="85" t="s">
        <v>139</v>
      </c>
    </row>
    <row r="143" spans="1:69" x14ac:dyDescent="0.2">
      <c r="A143" s="85">
        <v>142</v>
      </c>
      <c r="B143" s="85">
        <v>5688617</v>
      </c>
      <c r="C143" s="85" t="s">
        <v>337</v>
      </c>
      <c r="D143" s="85">
        <v>520</v>
      </c>
      <c r="E143" s="85" t="s">
        <v>338</v>
      </c>
      <c r="F143" s="85" t="s">
        <v>86</v>
      </c>
      <c r="G143" s="85" t="s">
        <v>491</v>
      </c>
      <c r="H143" s="85" t="s">
        <v>136</v>
      </c>
      <c r="I143" s="85" t="s">
        <v>62</v>
      </c>
      <c r="J143" s="85" t="s">
        <v>65</v>
      </c>
      <c r="K143" s="85" t="s">
        <v>62</v>
      </c>
      <c r="L143" s="85" t="s">
        <v>62</v>
      </c>
      <c r="M143" s="85" t="s">
        <v>62</v>
      </c>
      <c r="N143" s="85" t="s">
        <v>62</v>
      </c>
      <c r="O143" s="85" t="s">
        <v>62</v>
      </c>
      <c r="P143" s="85" t="s">
        <v>62</v>
      </c>
      <c r="Q143" s="85" t="s">
        <v>65</v>
      </c>
      <c r="R143" s="85" t="s">
        <v>104</v>
      </c>
      <c r="S143" s="85" t="s">
        <v>62</v>
      </c>
      <c r="T143" s="85" t="s">
        <v>68</v>
      </c>
      <c r="U143" s="85" t="s">
        <v>62</v>
      </c>
      <c r="V143" s="85" t="s">
        <v>62</v>
      </c>
      <c r="W143" s="85" t="s">
        <v>62</v>
      </c>
      <c r="X143" s="4" t="s">
        <v>529</v>
      </c>
      <c r="Y143" s="85" t="s">
        <v>62</v>
      </c>
      <c r="Z143" s="85" t="s">
        <v>62</v>
      </c>
      <c r="AA143" s="85" t="s">
        <v>62</v>
      </c>
      <c r="AB143" s="85" t="s">
        <v>137</v>
      </c>
      <c r="AC143" s="85" t="s">
        <v>62</v>
      </c>
      <c r="AD143" s="85" t="s">
        <v>62</v>
      </c>
      <c r="AE143" s="85" t="s">
        <v>62</v>
      </c>
      <c r="AF143" s="85" t="s">
        <v>62</v>
      </c>
      <c r="AG143" s="85" t="s">
        <v>62</v>
      </c>
      <c r="AH143" s="85" t="s">
        <v>62</v>
      </c>
      <c r="AI143" s="85" t="s">
        <v>62</v>
      </c>
      <c r="AJ143" s="21" t="s">
        <v>531</v>
      </c>
      <c r="AK143" s="85" t="s">
        <v>113</v>
      </c>
      <c r="AL143" s="85" t="s">
        <v>105</v>
      </c>
      <c r="AM143" s="85" t="s">
        <v>62</v>
      </c>
      <c r="AN143" s="85" t="s">
        <v>73</v>
      </c>
      <c r="AO143" s="85" t="s">
        <v>62</v>
      </c>
      <c r="AP143" s="4" t="s">
        <v>515</v>
      </c>
      <c r="AQ143" s="85" t="s">
        <v>112</v>
      </c>
      <c r="AR143" s="85" t="s">
        <v>107</v>
      </c>
      <c r="AS143" s="85" t="s">
        <v>76</v>
      </c>
      <c r="AT143" s="85" t="s">
        <v>62</v>
      </c>
      <c r="AU143" s="85" t="s">
        <v>62</v>
      </c>
      <c r="AV143" s="85" t="s">
        <v>62</v>
      </c>
      <c r="AW143" s="85" t="s">
        <v>62</v>
      </c>
      <c r="AX143" s="4" t="s">
        <v>76</v>
      </c>
      <c r="AY143" s="85" t="s">
        <v>77</v>
      </c>
      <c r="AZ143" s="85" t="s">
        <v>62</v>
      </c>
      <c r="BA143" s="85" t="s">
        <v>62</v>
      </c>
      <c r="BB143" s="85" t="s">
        <v>62</v>
      </c>
      <c r="BC143" s="85" t="s">
        <v>126</v>
      </c>
      <c r="BD143" s="4" t="s">
        <v>126</v>
      </c>
      <c r="BE143" s="85" t="s">
        <v>90</v>
      </c>
      <c r="BF143" s="85" t="s">
        <v>91</v>
      </c>
      <c r="BG143" s="85" t="s">
        <v>62</v>
      </c>
      <c r="BH143" s="4" t="s">
        <v>545</v>
      </c>
      <c r="BI143" s="85" t="s">
        <v>80</v>
      </c>
      <c r="BJ143" s="85" t="s">
        <v>62</v>
      </c>
      <c r="BK143" s="85" t="s">
        <v>62</v>
      </c>
      <c r="BL143" s="85" t="s">
        <v>81</v>
      </c>
      <c r="BM143" s="85" t="s">
        <v>500</v>
      </c>
      <c r="BN143" s="85" t="s">
        <v>82</v>
      </c>
      <c r="BO143" s="85" t="s">
        <v>70</v>
      </c>
      <c r="BP143" s="85" t="s">
        <v>83</v>
      </c>
      <c r="BQ143" s="85" t="s">
        <v>146</v>
      </c>
    </row>
    <row r="144" spans="1:69" x14ac:dyDescent="0.2">
      <c r="A144" s="85">
        <v>143</v>
      </c>
      <c r="B144" s="85">
        <v>5689472</v>
      </c>
      <c r="C144" s="85" t="s">
        <v>339</v>
      </c>
      <c r="D144" s="85">
        <v>197</v>
      </c>
      <c r="E144" s="85" t="s">
        <v>62</v>
      </c>
      <c r="F144" s="85" t="s">
        <v>86</v>
      </c>
      <c r="G144" s="85" t="s">
        <v>491</v>
      </c>
      <c r="H144" s="85" t="s">
        <v>116</v>
      </c>
      <c r="I144" s="85" t="s">
        <v>144</v>
      </c>
      <c r="J144" s="85" t="s">
        <v>62</v>
      </c>
      <c r="K144" s="85" t="s">
        <v>62</v>
      </c>
      <c r="L144" s="85" t="s">
        <v>62</v>
      </c>
      <c r="M144" s="85" t="s">
        <v>203</v>
      </c>
      <c r="N144" s="85" t="s">
        <v>62</v>
      </c>
      <c r="O144" s="85" t="s">
        <v>62</v>
      </c>
      <c r="P144" s="85" t="s">
        <v>62</v>
      </c>
      <c r="Q144" s="96" t="s">
        <v>495</v>
      </c>
      <c r="R144" s="85" t="s">
        <v>104</v>
      </c>
      <c r="S144" s="85" t="s">
        <v>62</v>
      </c>
      <c r="T144" s="85" t="s">
        <v>68</v>
      </c>
      <c r="U144" s="85" t="s">
        <v>62</v>
      </c>
      <c r="V144" s="85" t="s">
        <v>62</v>
      </c>
      <c r="W144" s="85" t="s">
        <v>62</v>
      </c>
      <c r="X144" s="4" t="s">
        <v>529</v>
      </c>
      <c r="Y144" s="85" t="s">
        <v>62</v>
      </c>
      <c r="Z144" s="85" t="s">
        <v>62</v>
      </c>
      <c r="AA144" s="85" t="s">
        <v>62</v>
      </c>
      <c r="AB144" s="85" t="s">
        <v>62</v>
      </c>
      <c r="AC144" s="85" t="s">
        <v>88</v>
      </c>
      <c r="AD144" s="85" t="s">
        <v>62</v>
      </c>
      <c r="AE144" s="85" t="s">
        <v>62</v>
      </c>
      <c r="AF144" s="85" t="s">
        <v>62</v>
      </c>
      <c r="AG144" s="85" t="s">
        <v>62</v>
      </c>
      <c r="AH144" s="85" t="s">
        <v>62</v>
      </c>
      <c r="AI144" s="85" t="s">
        <v>62</v>
      </c>
      <c r="AJ144" s="21" t="s">
        <v>532</v>
      </c>
      <c r="AK144" s="85" t="s">
        <v>113</v>
      </c>
      <c r="AL144" s="85" t="s">
        <v>71</v>
      </c>
      <c r="AM144" s="85" t="s">
        <v>62</v>
      </c>
      <c r="AN144" s="85" t="s">
        <v>73</v>
      </c>
      <c r="AO144" s="85" t="s">
        <v>62</v>
      </c>
      <c r="AP144" s="4" t="s">
        <v>515</v>
      </c>
      <c r="AQ144" s="85" t="s">
        <v>112</v>
      </c>
      <c r="AR144" s="85" t="s">
        <v>107</v>
      </c>
      <c r="AS144" s="85" t="s">
        <v>62</v>
      </c>
      <c r="AT144" s="85" t="s">
        <v>62</v>
      </c>
      <c r="AU144" s="85" t="s">
        <v>62</v>
      </c>
      <c r="AV144" s="85" t="s">
        <v>62</v>
      </c>
      <c r="AW144" s="85" t="s">
        <v>205</v>
      </c>
      <c r="AX144" s="4" t="s">
        <v>205</v>
      </c>
      <c r="AY144" s="85" t="s">
        <v>100</v>
      </c>
      <c r="AZ144" s="85" t="s">
        <v>62</v>
      </c>
      <c r="BA144" s="85" t="s">
        <v>62</v>
      </c>
      <c r="BB144" s="85" t="s">
        <v>101</v>
      </c>
      <c r="BC144" s="85" t="s">
        <v>62</v>
      </c>
      <c r="BD144" s="4" t="s">
        <v>101</v>
      </c>
      <c r="BE144" s="85" t="s">
        <v>90</v>
      </c>
      <c r="BF144" s="85" t="s">
        <v>91</v>
      </c>
      <c r="BG144" s="85" t="s">
        <v>62</v>
      </c>
      <c r="BH144" s="4" t="s">
        <v>545</v>
      </c>
      <c r="BI144" s="85" t="s">
        <v>80</v>
      </c>
      <c r="BJ144" s="85" t="s">
        <v>62</v>
      </c>
      <c r="BK144" s="85" t="s">
        <v>62</v>
      </c>
      <c r="BL144" s="85" t="s">
        <v>62</v>
      </c>
      <c r="BM144" s="85" t="s">
        <v>502</v>
      </c>
      <c r="BN144" s="85" t="s">
        <v>152</v>
      </c>
      <c r="BO144" s="85" t="s">
        <v>113</v>
      </c>
      <c r="BP144" s="85" t="s">
        <v>83</v>
      </c>
      <c r="BQ144" s="85" t="s">
        <v>139</v>
      </c>
    </row>
    <row r="145" spans="1:69" x14ac:dyDescent="0.2">
      <c r="A145" s="85">
        <v>144</v>
      </c>
      <c r="B145" s="85">
        <v>5689753</v>
      </c>
      <c r="C145" s="85" t="s">
        <v>340</v>
      </c>
      <c r="D145" s="85">
        <v>416</v>
      </c>
      <c r="E145" s="85" t="s">
        <v>341</v>
      </c>
      <c r="F145" s="85" t="s">
        <v>86</v>
      </c>
      <c r="G145" s="85" t="s">
        <v>482</v>
      </c>
      <c r="H145" s="85" t="s">
        <v>64</v>
      </c>
      <c r="I145" s="85" t="s">
        <v>62</v>
      </c>
      <c r="J145" s="85" t="s">
        <v>65</v>
      </c>
      <c r="K145" s="85" t="s">
        <v>62</v>
      </c>
      <c r="L145" s="85" t="s">
        <v>62</v>
      </c>
      <c r="M145" s="85" t="s">
        <v>62</v>
      </c>
      <c r="N145" s="85" t="s">
        <v>62</v>
      </c>
      <c r="O145" s="85" t="s">
        <v>62</v>
      </c>
      <c r="P145" s="85" t="s">
        <v>62</v>
      </c>
      <c r="Q145" s="85" t="s">
        <v>65</v>
      </c>
      <c r="R145" s="85" t="s">
        <v>104</v>
      </c>
      <c r="S145" s="85" t="s">
        <v>62</v>
      </c>
      <c r="T145" s="85" t="s">
        <v>68</v>
      </c>
      <c r="U145" s="85" t="s">
        <v>62</v>
      </c>
      <c r="V145" s="85" t="s">
        <v>62</v>
      </c>
      <c r="W145" s="85" t="s">
        <v>62</v>
      </c>
      <c r="X145" s="4" t="s">
        <v>529</v>
      </c>
      <c r="Y145" s="85" t="s">
        <v>62</v>
      </c>
      <c r="Z145" s="85" t="s">
        <v>62</v>
      </c>
      <c r="AA145" s="85" t="s">
        <v>62</v>
      </c>
      <c r="AB145" s="85" t="s">
        <v>137</v>
      </c>
      <c r="AC145" s="85" t="s">
        <v>62</v>
      </c>
      <c r="AD145" s="85" t="s">
        <v>62</v>
      </c>
      <c r="AE145" s="85" t="s">
        <v>62</v>
      </c>
      <c r="AF145" s="85" t="s">
        <v>62</v>
      </c>
      <c r="AG145" s="85" t="s">
        <v>62</v>
      </c>
      <c r="AH145" s="85" t="s">
        <v>62</v>
      </c>
      <c r="AI145" s="85" t="s">
        <v>62</v>
      </c>
      <c r="AJ145" s="21" t="s">
        <v>531</v>
      </c>
      <c r="AK145" s="85" t="s">
        <v>98</v>
      </c>
      <c r="AL145" s="85" t="s">
        <v>99</v>
      </c>
      <c r="AM145" s="85" t="s">
        <v>62</v>
      </c>
      <c r="AN145" s="85" t="s">
        <v>62</v>
      </c>
      <c r="AO145" s="85" t="s">
        <v>99</v>
      </c>
      <c r="AP145" s="4" t="s">
        <v>514</v>
      </c>
      <c r="AQ145" s="85" t="s">
        <v>99</v>
      </c>
      <c r="AR145" s="85" t="s">
        <v>123</v>
      </c>
      <c r="AS145" s="85" t="s">
        <v>76</v>
      </c>
      <c r="AT145" s="85" t="s">
        <v>62</v>
      </c>
      <c r="AU145" s="85" t="s">
        <v>62</v>
      </c>
      <c r="AV145" s="85" t="s">
        <v>62</v>
      </c>
      <c r="AW145" s="85" t="s">
        <v>62</v>
      </c>
      <c r="AX145" s="4" t="s">
        <v>76</v>
      </c>
      <c r="AY145" s="85" t="s">
        <v>77</v>
      </c>
      <c r="AZ145" s="85" t="s">
        <v>62</v>
      </c>
      <c r="BA145" s="85" t="s">
        <v>62</v>
      </c>
      <c r="BB145" s="85" t="s">
        <v>101</v>
      </c>
      <c r="BC145" s="85" t="s">
        <v>62</v>
      </c>
      <c r="BD145" s="4" t="s">
        <v>101</v>
      </c>
      <c r="BE145" s="85" t="s">
        <v>62</v>
      </c>
      <c r="BF145" s="85" t="s">
        <v>62</v>
      </c>
      <c r="BG145" s="85" t="s">
        <v>79</v>
      </c>
      <c r="BH145" s="4" t="s">
        <v>79</v>
      </c>
      <c r="BI145" s="85" t="s">
        <v>80</v>
      </c>
      <c r="BJ145" s="85" t="s">
        <v>92</v>
      </c>
      <c r="BK145" s="85" t="s">
        <v>93</v>
      </c>
      <c r="BL145" s="85" t="s">
        <v>81</v>
      </c>
      <c r="BM145" s="85" t="s">
        <v>501</v>
      </c>
      <c r="BN145" s="85" t="s">
        <v>152</v>
      </c>
      <c r="BO145" s="85" t="s">
        <v>113</v>
      </c>
      <c r="BP145" s="85" t="s">
        <v>83</v>
      </c>
      <c r="BQ145" s="85" t="s">
        <v>162</v>
      </c>
    </row>
    <row r="146" spans="1:69" x14ac:dyDescent="0.2">
      <c r="A146" s="85">
        <v>145</v>
      </c>
      <c r="B146" s="85">
        <v>5689955</v>
      </c>
      <c r="C146" s="85" t="s">
        <v>342</v>
      </c>
      <c r="D146" s="85">
        <v>612</v>
      </c>
      <c r="E146" s="85" t="s">
        <v>323</v>
      </c>
      <c r="F146" s="85" t="s">
        <v>63</v>
      </c>
      <c r="G146" s="85" t="s">
        <v>491</v>
      </c>
      <c r="H146" s="85" t="s">
        <v>64</v>
      </c>
      <c r="I146" s="85" t="s">
        <v>62</v>
      </c>
      <c r="J146" s="85" t="s">
        <v>65</v>
      </c>
      <c r="K146" s="85" t="s">
        <v>62</v>
      </c>
      <c r="L146" s="85" t="s">
        <v>62</v>
      </c>
      <c r="M146" s="85" t="s">
        <v>62</v>
      </c>
      <c r="N146" s="85" t="s">
        <v>62</v>
      </c>
      <c r="O146" s="85" t="s">
        <v>62</v>
      </c>
      <c r="P146" s="85" t="s">
        <v>62</v>
      </c>
      <c r="Q146" s="85" t="s">
        <v>65</v>
      </c>
      <c r="R146" s="85" t="s">
        <v>66</v>
      </c>
      <c r="S146" s="85" t="s">
        <v>67</v>
      </c>
      <c r="T146" s="85" t="s">
        <v>68</v>
      </c>
      <c r="U146" s="85" t="s">
        <v>62</v>
      </c>
      <c r="V146" s="85" t="s">
        <v>62</v>
      </c>
      <c r="W146" s="85" t="s">
        <v>62</v>
      </c>
      <c r="X146" s="4" t="s">
        <v>527</v>
      </c>
      <c r="Y146" s="85" t="s">
        <v>62</v>
      </c>
      <c r="Z146" s="85" t="s">
        <v>160</v>
      </c>
      <c r="AA146" s="85" t="s">
        <v>62</v>
      </c>
      <c r="AB146" s="85" t="s">
        <v>62</v>
      </c>
      <c r="AC146" s="85" t="s">
        <v>62</v>
      </c>
      <c r="AD146" s="85" t="s">
        <v>62</v>
      </c>
      <c r="AE146" s="85" t="s">
        <v>62</v>
      </c>
      <c r="AF146" s="85" t="s">
        <v>62</v>
      </c>
      <c r="AG146" s="85" t="s">
        <v>62</v>
      </c>
      <c r="AH146" s="85" t="s">
        <v>62</v>
      </c>
      <c r="AI146" s="85" t="s">
        <v>62</v>
      </c>
      <c r="AJ146" s="21" t="s">
        <v>531</v>
      </c>
      <c r="AK146" s="85" t="s">
        <v>70</v>
      </c>
      <c r="AL146" s="85" t="s">
        <v>71</v>
      </c>
      <c r="AM146" s="85" t="s">
        <v>62</v>
      </c>
      <c r="AN146" s="85" t="s">
        <v>73</v>
      </c>
      <c r="AO146" s="85" t="s">
        <v>62</v>
      </c>
      <c r="AP146" s="4" t="s">
        <v>515</v>
      </c>
      <c r="AQ146" s="85" t="s">
        <v>112</v>
      </c>
      <c r="AR146" s="85" t="s">
        <v>107</v>
      </c>
      <c r="AS146" s="85" t="s">
        <v>62</v>
      </c>
      <c r="AT146" s="85" t="s">
        <v>89</v>
      </c>
      <c r="AU146" s="85" t="s">
        <v>62</v>
      </c>
      <c r="AV146" s="85" t="s">
        <v>62</v>
      </c>
      <c r="AW146" s="85" t="s">
        <v>62</v>
      </c>
      <c r="AX146" s="4" t="s">
        <v>89</v>
      </c>
      <c r="AY146" s="85" t="s">
        <v>77</v>
      </c>
      <c r="AZ146" s="85" t="s">
        <v>62</v>
      </c>
      <c r="BA146" s="85" t="s">
        <v>62</v>
      </c>
      <c r="BB146" s="85" t="s">
        <v>62</v>
      </c>
      <c r="BC146" s="85" t="s">
        <v>126</v>
      </c>
      <c r="BD146" s="4" t="s">
        <v>126</v>
      </c>
      <c r="BE146" s="85" t="s">
        <v>62</v>
      </c>
      <c r="BF146" s="85" t="s">
        <v>62</v>
      </c>
      <c r="BG146" s="85" t="s">
        <v>79</v>
      </c>
      <c r="BH146" s="4" t="s">
        <v>79</v>
      </c>
      <c r="BI146" s="85" t="s">
        <v>80</v>
      </c>
      <c r="BJ146" s="85" t="s">
        <v>62</v>
      </c>
      <c r="BK146" s="85" t="s">
        <v>62</v>
      </c>
      <c r="BL146" s="85" t="s">
        <v>62</v>
      </c>
      <c r="BM146" s="85" t="s">
        <v>502</v>
      </c>
      <c r="BN146" s="85" t="s">
        <v>94</v>
      </c>
      <c r="BO146" s="85" t="s">
        <v>113</v>
      </c>
      <c r="BP146" s="85" t="s">
        <v>83</v>
      </c>
      <c r="BQ146" s="85" t="s">
        <v>84</v>
      </c>
    </row>
    <row r="147" spans="1:69" x14ac:dyDescent="0.2">
      <c r="A147" s="85">
        <v>146</v>
      </c>
      <c r="B147" s="85">
        <v>5691710</v>
      </c>
      <c r="C147" s="85" t="s">
        <v>343</v>
      </c>
      <c r="D147" s="85">
        <v>270</v>
      </c>
      <c r="E147" s="85" t="s">
        <v>62</v>
      </c>
      <c r="F147" s="85" t="s">
        <v>63</v>
      </c>
      <c r="G147" s="85" t="s">
        <v>482</v>
      </c>
      <c r="H147" s="85" t="s">
        <v>64</v>
      </c>
      <c r="I147" s="85" t="s">
        <v>62</v>
      </c>
      <c r="J147" s="85" t="s">
        <v>65</v>
      </c>
      <c r="K147" s="85" t="s">
        <v>62</v>
      </c>
      <c r="L147" s="85" t="s">
        <v>62</v>
      </c>
      <c r="M147" s="85" t="s">
        <v>62</v>
      </c>
      <c r="N147" s="85" t="s">
        <v>62</v>
      </c>
      <c r="O147" s="85" t="s">
        <v>62</v>
      </c>
      <c r="P147" s="85" t="s">
        <v>62</v>
      </c>
      <c r="Q147" s="85" t="s">
        <v>65</v>
      </c>
      <c r="R147" s="85" t="s">
        <v>87</v>
      </c>
      <c r="S147" s="85" t="s">
        <v>62</v>
      </c>
      <c r="T147" s="85" t="s">
        <v>68</v>
      </c>
      <c r="U147" s="85" t="s">
        <v>62</v>
      </c>
      <c r="V147" s="85" t="s">
        <v>62</v>
      </c>
      <c r="W147" s="85" t="s">
        <v>62</v>
      </c>
      <c r="X147" s="4" t="s">
        <v>529</v>
      </c>
      <c r="Y147" s="85" t="s">
        <v>62</v>
      </c>
      <c r="Z147" s="85" t="s">
        <v>62</v>
      </c>
      <c r="AA147" s="85" t="s">
        <v>62</v>
      </c>
      <c r="AB147" s="85" t="s">
        <v>62</v>
      </c>
      <c r="AC147" s="85" t="s">
        <v>62</v>
      </c>
      <c r="AD147" s="85" t="s">
        <v>62</v>
      </c>
      <c r="AE147" s="96" t="s">
        <v>252</v>
      </c>
      <c r="AF147" s="85" t="s">
        <v>62</v>
      </c>
      <c r="AG147" s="85" t="s">
        <v>62</v>
      </c>
      <c r="AH147" s="85" t="s">
        <v>62</v>
      </c>
      <c r="AI147" s="85" t="s">
        <v>62</v>
      </c>
      <c r="AJ147" s="21" t="s">
        <v>532</v>
      </c>
      <c r="AK147" s="85" t="s">
        <v>113</v>
      </c>
      <c r="AL147" s="85" t="s">
        <v>71</v>
      </c>
      <c r="AM147" s="85" t="s">
        <v>72</v>
      </c>
      <c r="AN147" s="85" t="s">
        <v>73</v>
      </c>
      <c r="AO147" s="85" t="s">
        <v>62</v>
      </c>
      <c r="AP147" s="4" t="s">
        <v>513</v>
      </c>
      <c r="AQ147" s="85" t="s">
        <v>74</v>
      </c>
      <c r="AR147" s="85" t="s">
        <v>98</v>
      </c>
      <c r="AS147" s="85" t="s">
        <v>76</v>
      </c>
      <c r="AT147" s="85" t="s">
        <v>62</v>
      </c>
      <c r="AU147" s="85" t="s">
        <v>62</v>
      </c>
      <c r="AV147" s="85" t="s">
        <v>62</v>
      </c>
      <c r="AW147" s="85" t="s">
        <v>62</v>
      </c>
      <c r="AX147" s="4" t="s">
        <v>76</v>
      </c>
      <c r="AY147" s="85" t="s">
        <v>77</v>
      </c>
      <c r="AZ147" s="85" t="s">
        <v>62</v>
      </c>
      <c r="BA147" s="85" t="s">
        <v>62</v>
      </c>
      <c r="BB147" s="85" t="s">
        <v>101</v>
      </c>
      <c r="BC147" s="85" t="s">
        <v>62</v>
      </c>
      <c r="BD147" s="4" t="s">
        <v>101</v>
      </c>
      <c r="BE147" s="85" t="s">
        <v>62</v>
      </c>
      <c r="BF147" s="85" t="s">
        <v>62</v>
      </c>
      <c r="BG147" s="85" t="s">
        <v>79</v>
      </c>
      <c r="BH147" s="4" t="s">
        <v>79</v>
      </c>
      <c r="BI147" s="85" t="s">
        <v>62</v>
      </c>
      <c r="BJ147" s="85" t="s">
        <v>62</v>
      </c>
      <c r="BK147" s="85" t="s">
        <v>62</v>
      </c>
      <c r="BL147" s="85" t="s">
        <v>81</v>
      </c>
      <c r="BM147" s="85" t="s">
        <v>503</v>
      </c>
      <c r="BN147" s="85" t="s">
        <v>82</v>
      </c>
      <c r="BO147" s="85" t="s">
        <v>70</v>
      </c>
      <c r="BP147" s="85" t="s">
        <v>83</v>
      </c>
      <c r="BQ147" s="85" t="s">
        <v>146</v>
      </c>
    </row>
    <row r="148" spans="1:69" x14ac:dyDescent="0.2">
      <c r="A148" s="85">
        <v>147</v>
      </c>
      <c r="B148" s="85">
        <v>5691808</v>
      </c>
      <c r="C148" s="85" t="s">
        <v>344</v>
      </c>
      <c r="D148" s="85">
        <v>189</v>
      </c>
      <c r="E148" s="85" t="s">
        <v>62</v>
      </c>
      <c r="F148" s="85" t="s">
        <v>63</v>
      </c>
      <c r="G148" s="85" t="s">
        <v>491</v>
      </c>
      <c r="H148" s="85" t="s">
        <v>116</v>
      </c>
      <c r="I148" s="85" t="s">
        <v>62</v>
      </c>
      <c r="J148" s="85" t="s">
        <v>65</v>
      </c>
      <c r="K148" s="85" t="s">
        <v>62</v>
      </c>
      <c r="L148" s="85" t="s">
        <v>62</v>
      </c>
      <c r="M148" s="85" t="s">
        <v>62</v>
      </c>
      <c r="N148" s="85" t="s">
        <v>62</v>
      </c>
      <c r="O148" s="85" t="s">
        <v>62</v>
      </c>
      <c r="P148" s="85" t="s">
        <v>62</v>
      </c>
      <c r="Q148" s="85" t="s">
        <v>65</v>
      </c>
      <c r="R148" s="85" t="s">
        <v>66</v>
      </c>
      <c r="S148" s="85" t="s">
        <v>62</v>
      </c>
      <c r="T148" s="85" t="s">
        <v>68</v>
      </c>
      <c r="U148" s="85" t="s">
        <v>62</v>
      </c>
      <c r="V148" s="85" t="s">
        <v>62</v>
      </c>
      <c r="W148" s="85" t="s">
        <v>62</v>
      </c>
      <c r="X148" s="4" t="s">
        <v>529</v>
      </c>
      <c r="Y148" s="85" t="s">
        <v>62</v>
      </c>
      <c r="Z148" s="85" t="s">
        <v>62</v>
      </c>
      <c r="AA148" s="85" t="s">
        <v>132</v>
      </c>
      <c r="AB148" s="85" t="s">
        <v>62</v>
      </c>
      <c r="AC148" s="85" t="s">
        <v>88</v>
      </c>
      <c r="AD148" s="85" t="s">
        <v>62</v>
      </c>
      <c r="AE148" s="85" t="s">
        <v>62</v>
      </c>
      <c r="AF148" s="85" t="s">
        <v>62</v>
      </c>
      <c r="AG148" s="85" t="s">
        <v>62</v>
      </c>
      <c r="AH148" s="85" t="s">
        <v>62</v>
      </c>
      <c r="AI148" s="85" t="s">
        <v>62</v>
      </c>
      <c r="AJ148" s="21" t="s">
        <v>531</v>
      </c>
      <c r="AK148" s="85" t="s">
        <v>70</v>
      </c>
      <c r="AL148" s="85" t="s">
        <v>71</v>
      </c>
      <c r="AM148" s="85" t="s">
        <v>62</v>
      </c>
      <c r="AN148" s="85" t="s">
        <v>73</v>
      </c>
      <c r="AO148" s="85" t="s">
        <v>62</v>
      </c>
      <c r="AP148" s="4" t="s">
        <v>515</v>
      </c>
      <c r="AQ148" s="85" t="s">
        <v>112</v>
      </c>
      <c r="AR148" s="85" t="s">
        <v>107</v>
      </c>
      <c r="AS148" s="85" t="s">
        <v>62</v>
      </c>
      <c r="AT148" s="85" t="s">
        <v>62</v>
      </c>
      <c r="AU148" s="85" t="s">
        <v>62</v>
      </c>
      <c r="AV148" s="85" t="s">
        <v>108</v>
      </c>
      <c r="AW148" s="85" t="s">
        <v>62</v>
      </c>
      <c r="AX148" s="4" t="s">
        <v>108</v>
      </c>
      <c r="AY148" s="85" t="s">
        <v>100</v>
      </c>
      <c r="AZ148" s="85" t="s">
        <v>62</v>
      </c>
      <c r="BA148" s="85" t="s">
        <v>78</v>
      </c>
      <c r="BB148" s="85" t="s">
        <v>62</v>
      </c>
      <c r="BC148" s="85" t="s">
        <v>62</v>
      </c>
      <c r="BD148" s="4" t="s">
        <v>78</v>
      </c>
      <c r="BE148" s="85" t="s">
        <v>90</v>
      </c>
      <c r="BF148" s="85" t="s">
        <v>91</v>
      </c>
      <c r="BG148" s="85" t="s">
        <v>62</v>
      </c>
      <c r="BH148" s="4" t="s">
        <v>545</v>
      </c>
      <c r="BI148" s="85" t="s">
        <v>80</v>
      </c>
      <c r="BJ148" s="85" t="s">
        <v>62</v>
      </c>
      <c r="BK148" s="85" t="s">
        <v>62</v>
      </c>
      <c r="BL148" s="85" t="s">
        <v>62</v>
      </c>
      <c r="BM148" s="85" t="s">
        <v>502</v>
      </c>
      <c r="BN148" s="85" t="s">
        <v>94</v>
      </c>
      <c r="BO148" s="85" t="s">
        <v>113</v>
      </c>
      <c r="BP148" s="85" t="s">
        <v>138</v>
      </c>
      <c r="BQ148" s="85" t="s">
        <v>84</v>
      </c>
    </row>
    <row r="149" spans="1:69" x14ac:dyDescent="0.2">
      <c r="A149" s="85">
        <v>148</v>
      </c>
      <c r="B149" s="85">
        <v>5691920</v>
      </c>
      <c r="C149" s="85" t="s">
        <v>345</v>
      </c>
      <c r="D149" s="85">
        <v>239</v>
      </c>
      <c r="E149" s="85" t="s">
        <v>62</v>
      </c>
      <c r="F149" s="85" t="s">
        <v>86</v>
      </c>
      <c r="G149" s="85" t="s">
        <v>481</v>
      </c>
      <c r="H149" s="85" t="s">
        <v>116</v>
      </c>
      <c r="I149" s="85" t="s">
        <v>62</v>
      </c>
      <c r="J149" s="85" t="s">
        <v>65</v>
      </c>
      <c r="K149" s="85" t="s">
        <v>62</v>
      </c>
      <c r="L149" s="85" t="s">
        <v>62</v>
      </c>
      <c r="M149" s="85" t="s">
        <v>62</v>
      </c>
      <c r="N149" s="85" t="s">
        <v>62</v>
      </c>
      <c r="O149" s="85" t="s">
        <v>62</v>
      </c>
      <c r="P149" s="85" t="s">
        <v>62</v>
      </c>
      <c r="Q149" s="85" t="s">
        <v>65</v>
      </c>
      <c r="R149" s="85" t="s">
        <v>66</v>
      </c>
      <c r="S149" s="85" t="s">
        <v>67</v>
      </c>
      <c r="T149" s="85" t="s">
        <v>62</v>
      </c>
      <c r="U149" s="85" t="s">
        <v>62</v>
      </c>
      <c r="V149" s="85" t="s">
        <v>62</v>
      </c>
      <c r="W149" s="85" t="s">
        <v>62</v>
      </c>
      <c r="X149" s="4" t="s">
        <v>528</v>
      </c>
      <c r="Y149" s="85" t="s">
        <v>62</v>
      </c>
      <c r="Z149" s="85" t="s">
        <v>62</v>
      </c>
      <c r="AA149" s="85" t="s">
        <v>62</v>
      </c>
      <c r="AB149" s="85" t="s">
        <v>62</v>
      </c>
      <c r="AC149" s="85" t="s">
        <v>62</v>
      </c>
      <c r="AD149" s="85" t="s">
        <v>62</v>
      </c>
      <c r="AE149" s="85" t="s">
        <v>62</v>
      </c>
      <c r="AF149" s="85" t="s">
        <v>62</v>
      </c>
      <c r="AG149" s="85" t="s">
        <v>62</v>
      </c>
      <c r="AH149" s="85" t="s">
        <v>62</v>
      </c>
      <c r="AI149" s="85" t="s">
        <v>97</v>
      </c>
      <c r="AJ149" s="21" t="s">
        <v>97</v>
      </c>
      <c r="AK149" s="85" t="s">
        <v>98</v>
      </c>
      <c r="AL149" s="85" t="s">
        <v>71</v>
      </c>
      <c r="AM149" s="85" t="s">
        <v>72</v>
      </c>
      <c r="AN149" s="85" t="s">
        <v>73</v>
      </c>
      <c r="AO149" s="85" t="s">
        <v>62</v>
      </c>
      <c r="AP149" s="4" t="s">
        <v>513</v>
      </c>
      <c r="AQ149" s="85" t="s">
        <v>74</v>
      </c>
      <c r="AR149" s="85" t="s">
        <v>123</v>
      </c>
      <c r="AS149" s="85" t="s">
        <v>62</v>
      </c>
      <c r="AT149" s="85" t="s">
        <v>62</v>
      </c>
      <c r="AU149" s="85" t="s">
        <v>62</v>
      </c>
      <c r="AV149" s="85" t="s">
        <v>62</v>
      </c>
      <c r="AW149" s="85" t="s">
        <v>205</v>
      </c>
      <c r="AX149" s="4" t="s">
        <v>205</v>
      </c>
      <c r="AY149" s="85" t="s">
        <v>77</v>
      </c>
      <c r="AZ149" s="85" t="s">
        <v>109</v>
      </c>
      <c r="BA149" s="85" t="s">
        <v>62</v>
      </c>
      <c r="BB149" s="85" t="s">
        <v>62</v>
      </c>
      <c r="BC149" s="85" t="s">
        <v>62</v>
      </c>
      <c r="BD149" s="4" t="s">
        <v>109</v>
      </c>
      <c r="BE149" s="85" t="s">
        <v>62</v>
      </c>
      <c r="BF149" s="85" t="s">
        <v>62</v>
      </c>
      <c r="BG149" s="85" t="s">
        <v>79</v>
      </c>
      <c r="BH149" s="4" t="s">
        <v>79</v>
      </c>
      <c r="BI149" s="85" t="s">
        <v>80</v>
      </c>
      <c r="BJ149" s="85" t="s">
        <v>92</v>
      </c>
      <c r="BK149" s="85" t="s">
        <v>93</v>
      </c>
      <c r="BL149" s="85" t="s">
        <v>81</v>
      </c>
      <c r="BM149" s="85" t="s">
        <v>501</v>
      </c>
      <c r="BN149" s="85" t="s">
        <v>169</v>
      </c>
      <c r="BO149" s="85" t="s">
        <v>113</v>
      </c>
      <c r="BP149" s="85" t="s">
        <v>83</v>
      </c>
      <c r="BQ149" s="85" t="s">
        <v>139</v>
      </c>
    </row>
    <row r="150" spans="1:69" x14ac:dyDescent="0.2">
      <c r="A150" s="85">
        <v>149</v>
      </c>
      <c r="B150" s="85">
        <v>5691934</v>
      </c>
      <c r="C150" s="85" t="s">
        <v>346</v>
      </c>
      <c r="D150" s="85">
        <v>536</v>
      </c>
      <c r="E150" s="85" t="s">
        <v>347</v>
      </c>
      <c r="F150" s="85" t="s">
        <v>86</v>
      </c>
      <c r="G150" s="85" t="s">
        <v>482</v>
      </c>
      <c r="H150" s="85" t="s">
        <v>64</v>
      </c>
      <c r="I150" s="85" t="s">
        <v>62</v>
      </c>
      <c r="J150" s="85" t="s">
        <v>65</v>
      </c>
      <c r="K150" s="85" t="s">
        <v>62</v>
      </c>
      <c r="L150" s="85" t="s">
        <v>62</v>
      </c>
      <c r="M150" s="85" t="s">
        <v>62</v>
      </c>
      <c r="N150" s="85" t="s">
        <v>62</v>
      </c>
      <c r="O150" s="85" t="s">
        <v>62</v>
      </c>
      <c r="P150" s="85" t="s">
        <v>62</v>
      </c>
      <c r="Q150" s="85" t="s">
        <v>65</v>
      </c>
      <c r="R150" s="85" t="s">
        <v>66</v>
      </c>
      <c r="S150" s="85" t="s">
        <v>62</v>
      </c>
      <c r="T150" s="85" t="s">
        <v>68</v>
      </c>
      <c r="U150" s="85" t="s">
        <v>62</v>
      </c>
      <c r="V150" s="85" t="s">
        <v>62</v>
      </c>
      <c r="W150" s="85" t="s">
        <v>62</v>
      </c>
      <c r="X150" s="4" t="s">
        <v>529</v>
      </c>
      <c r="Y150" s="85" t="s">
        <v>62</v>
      </c>
      <c r="Z150" s="85" t="s">
        <v>62</v>
      </c>
      <c r="AA150" s="85" t="s">
        <v>62</v>
      </c>
      <c r="AB150" s="85" t="s">
        <v>137</v>
      </c>
      <c r="AC150" s="85" t="s">
        <v>62</v>
      </c>
      <c r="AD150" s="85" t="s">
        <v>62</v>
      </c>
      <c r="AE150" s="85" t="s">
        <v>62</v>
      </c>
      <c r="AF150" s="85" t="s">
        <v>62</v>
      </c>
      <c r="AG150" s="85" t="s">
        <v>62</v>
      </c>
      <c r="AH150" s="85" t="s">
        <v>62</v>
      </c>
      <c r="AI150" s="85" t="s">
        <v>62</v>
      </c>
      <c r="AJ150" s="21" t="s">
        <v>531</v>
      </c>
      <c r="AK150" s="85" t="s">
        <v>70</v>
      </c>
      <c r="AL150" s="85" t="s">
        <v>105</v>
      </c>
      <c r="AM150" s="85" t="s">
        <v>62</v>
      </c>
      <c r="AN150" s="85" t="s">
        <v>73</v>
      </c>
      <c r="AO150" s="85" t="s">
        <v>62</v>
      </c>
      <c r="AP150" s="4" t="s">
        <v>515</v>
      </c>
      <c r="AQ150" s="85" t="s">
        <v>112</v>
      </c>
      <c r="AR150" s="85" t="s">
        <v>123</v>
      </c>
      <c r="AS150" s="85" t="s">
        <v>62</v>
      </c>
      <c r="AT150" s="85" t="s">
        <v>62</v>
      </c>
      <c r="AU150" s="85" t="s">
        <v>62</v>
      </c>
      <c r="AV150" s="85" t="s">
        <v>62</v>
      </c>
      <c r="AW150" s="85" t="s">
        <v>205</v>
      </c>
      <c r="AX150" s="4" t="s">
        <v>205</v>
      </c>
      <c r="AY150" s="85" t="s">
        <v>77</v>
      </c>
      <c r="AZ150" s="85" t="s">
        <v>109</v>
      </c>
      <c r="BA150" s="85" t="s">
        <v>62</v>
      </c>
      <c r="BB150" s="85" t="s">
        <v>101</v>
      </c>
      <c r="BC150" s="85" t="s">
        <v>62</v>
      </c>
      <c r="BD150" s="4" t="s">
        <v>551</v>
      </c>
      <c r="BE150" s="85" t="s">
        <v>90</v>
      </c>
      <c r="BF150" s="85" t="s">
        <v>62</v>
      </c>
      <c r="BG150" s="85" t="s">
        <v>79</v>
      </c>
      <c r="BH150" s="4" t="s">
        <v>548</v>
      </c>
      <c r="BI150" s="85" t="s">
        <v>80</v>
      </c>
      <c r="BJ150" s="85" t="s">
        <v>62</v>
      </c>
      <c r="BK150" s="85" t="s">
        <v>62</v>
      </c>
      <c r="BL150" s="85" t="s">
        <v>81</v>
      </c>
      <c r="BM150" s="85" t="s">
        <v>500</v>
      </c>
      <c r="BN150" s="85" t="s">
        <v>94</v>
      </c>
      <c r="BO150" s="85" t="s">
        <v>70</v>
      </c>
      <c r="BP150" s="85" t="s">
        <v>83</v>
      </c>
      <c r="BQ150" s="85" t="s">
        <v>146</v>
      </c>
    </row>
    <row r="151" spans="1:69" x14ac:dyDescent="0.2">
      <c r="A151" s="85">
        <v>150</v>
      </c>
      <c r="B151" s="85">
        <v>5691991</v>
      </c>
      <c r="C151" s="85" t="s">
        <v>348</v>
      </c>
      <c r="D151" s="85">
        <v>206</v>
      </c>
      <c r="E151" s="85" t="s">
        <v>349</v>
      </c>
      <c r="F151" s="85" t="s">
        <v>63</v>
      </c>
      <c r="G151" s="85" t="s">
        <v>482</v>
      </c>
      <c r="H151" s="85" t="s">
        <v>136</v>
      </c>
      <c r="I151" s="85" t="s">
        <v>62</v>
      </c>
      <c r="J151" s="85" t="s">
        <v>65</v>
      </c>
      <c r="K151" s="85" t="s">
        <v>62</v>
      </c>
      <c r="L151" s="85" t="s">
        <v>62</v>
      </c>
      <c r="M151" s="85" t="s">
        <v>62</v>
      </c>
      <c r="N151" s="85" t="s">
        <v>62</v>
      </c>
      <c r="O151" s="85" t="s">
        <v>62</v>
      </c>
      <c r="P151" s="85" t="s">
        <v>62</v>
      </c>
      <c r="Q151" s="85" t="s">
        <v>65</v>
      </c>
      <c r="R151" s="85" t="s">
        <v>66</v>
      </c>
      <c r="S151" s="85" t="s">
        <v>67</v>
      </c>
      <c r="T151" s="85" t="s">
        <v>62</v>
      </c>
      <c r="U151" s="85" t="s">
        <v>62</v>
      </c>
      <c r="V151" s="85" t="s">
        <v>62</v>
      </c>
      <c r="W151" s="85" t="s">
        <v>62</v>
      </c>
      <c r="X151" s="4" t="s">
        <v>528</v>
      </c>
      <c r="Y151" s="85" t="s">
        <v>62</v>
      </c>
      <c r="Z151" s="85" t="s">
        <v>62</v>
      </c>
      <c r="AA151" s="85" t="s">
        <v>62</v>
      </c>
      <c r="AB151" s="85" t="s">
        <v>62</v>
      </c>
      <c r="AC151" s="85" t="s">
        <v>62</v>
      </c>
      <c r="AD151" s="85" t="s">
        <v>62</v>
      </c>
      <c r="AE151" s="85" t="s">
        <v>62</v>
      </c>
      <c r="AF151" s="85" t="s">
        <v>62</v>
      </c>
      <c r="AG151" s="85" t="s">
        <v>62</v>
      </c>
      <c r="AH151" s="85" t="s">
        <v>62</v>
      </c>
      <c r="AI151" s="85" t="s">
        <v>97</v>
      </c>
      <c r="AJ151" s="21" t="s">
        <v>97</v>
      </c>
      <c r="AK151" s="85" t="s">
        <v>113</v>
      </c>
      <c r="AL151" s="85" t="s">
        <v>71</v>
      </c>
      <c r="AM151" s="85" t="s">
        <v>72</v>
      </c>
      <c r="AN151" s="85" t="s">
        <v>62</v>
      </c>
      <c r="AO151" s="85" t="s">
        <v>62</v>
      </c>
      <c r="AP151" s="4" t="s">
        <v>516</v>
      </c>
      <c r="AQ151" s="85" t="s">
        <v>74</v>
      </c>
      <c r="AR151" s="85" t="s">
        <v>98</v>
      </c>
      <c r="AS151" s="85" t="s">
        <v>76</v>
      </c>
      <c r="AT151" s="85" t="s">
        <v>62</v>
      </c>
      <c r="AU151" s="85" t="s">
        <v>62</v>
      </c>
      <c r="AV151" s="85" t="s">
        <v>62</v>
      </c>
      <c r="AW151" s="85" t="s">
        <v>62</v>
      </c>
      <c r="AX151" s="4" t="s">
        <v>76</v>
      </c>
      <c r="AY151" s="85" t="s">
        <v>100</v>
      </c>
      <c r="AZ151" s="85" t="s">
        <v>62</v>
      </c>
      <c r="BA151" s="85" t="s">
        <v>62</v>
      </c>
      <c r="BB151" s="85" t="s">
        <v>101</v>
      </c>
      <c r="BC151" s="85" t="s">
        <v>62</v>
      </c>
      <c r="BD151" s="4" t="s">
        <v>101</v>
      </c>
      <c r="BE151" s="85" t="s">
        <v>62</v>
      </c>
      <c r="BF151" s="85" t="s">
        <v>62</v>
      </c>
      <c r="BG151" s="85" t="s">
        <v>79</v>
      </c>
      <c r="BH151" s="4" t="s">
        <v>79</v>
      </c>
      <c r="BI151" s="85" t="s">
        <v>62</v>
      </c>
      <c r="BJ151" s="85" t="s">
        <v>92</v>
      </c>
      <c r="BK151" s="85" t="s">
        <v>93</v>
      </c>
      <c r="BL151" s="85" t="s">
        <v>81</v>
      </c>
      <c r="BM151" s="85" t="s">
        <v>505</v>
      </c>
      <c r="BN151" s="85" t="s">
        <v>169</v>
      </c>
      <c r="BO151" s="85" t="s">
        <v>113</v>
      </c>
      <c r="BP151" s="85" t="s">
        <v>83</v>
      </c>
      <c r="BQ151" s="85" t="s">
        <v>146</v>
      </c>
    </row>
    <row r="152" spans="1:69" x14ac:dyDescent="0.2">
      <c r="A152" s="85">
        <v>151</v>
      </c>
      <c r="B152" s="85">
        <v>5692393</v>
      </c>
      <c r="C152" s="85" t="s">
        <v>350</v>
      </c>
      <c r="D152" s="85">
        <v>281</v>
      </c>
      <c r="E152" s="85" t="s">
        <v>351</v>
      </c>
      <c r="F152" s="85" t="s">
        <v>63</v>
      </c>
      <c r="G152" s="85" t="s">
        <v>491</v>
      </c>
      <c r="H152" s="85" t="s">
        <v>64</v>
      </c>
      <c r="I152" s="85" t="s">
        <v>62</v>
      </c>
      <c r="J152" s="85" t="s">
        <v>65</v>
      </c>
      <c r="K152" s="85" t="s">
        <v>62</v>
      </c>
      <c r="L152" s="85" t="s">
        <v>525</v>
      </c>
      <c r="M152" s="85" t="s">
        <v>62</v>
      </c>
      <c r="N152" s="85" t="s">
        <v>62</v>
      </c>
      <c r="O152" s="85" t="s">
        <v>62</v>
      </c>
      <c r="P152" s="85" t="s">
        <v>62</v>
      </c>
      <c r="Q152" s="85" t="s">
        <v>494</v>
      </c>
      <c r="R152" s="85" t="s">
        <v>66</v>
      </c>
      <c r="S152" s="85" t="s">
        <v>67</v>
      </c>
      <c r="T152" s="85" t="s">
        <v>68</v>
      </c>
      <c r="U152" s="85" t="s">
        <v>62</v>
      </c>
      <c r="V152" s="85" t="s">
        <v>62</v>
      </c>
      <c r="W152" s="85" t="s">
        <v>62</v>
      </c>
      <c r="X152" s="4" t="s">
        <v>527</v>
      </c>
      <c r="Y152" s="85" t="s">
        <v>62</v>
      </c>
      <c r="Z152" s="96" t="s">
        <v>160</v>
      </c>
      <c r="AA152" s="85" t="s">
        <v>62</v>
      </c>
      <c r="AB152" s="85" t="s">
        <v>62</v>
      </c>
      <c r="AC152" s="85" t="s">
        <v>62</v>
      </c>
      <c r="AD152" s="85" t="s">
        <v>62</v>
      </c>
      <c r="AE152" s="85" t="s">
        <v>62</v>
      </c>
      <c r="AF152" s="85" t="s">
        <v>62</v>
      </c>
      <c r="AG152" s="85" t="s">
        <v>62</v>
      </c>
      <c r="AH152" s="85" t="s">
        <v>62</v>
      </c>
      <c r="AI152" s="85" t="s">
        <v>62</v>
      </c>
      <c r="AJ152" s="21" t="s">
        <v>531</v>
      </c>
      <c r="AK152" s="85" t="s">
        <v>70</v>
      </c>
      <c r="AL152" s="85" t="s">
        <v>99</v>
      </c>
      <c r="AM152" s="85" t="s">
        <v>62</v>
      </c>
      <c r="AN152" s="85" t="s">
        <v>62</v>
      </c>
      <c r="AO152" s="85" t="s">
        <v>99</v>
      </c>
      <c r="AP152" s="4" t="s">
        <v>514</v>
      </c>
      <c r="AQ152" s="85" t="s">
        <v>99</v>
      </c>
      <c r="AR152" s="85" t="s">
        <v>123</v>
      </c>
      <c r="AS152" s="85" t="s">
        <v>76</v>
      </c>
      <c r="AT152" s="85" t="s">
        <v>62</v>
      </c>
      <c r="AU152" s="85" t="s">
        <v>62</v>
      </c>
      <c r="AV152" s="85" t="s">
        <v>62</v>
      </c>
      <c r="AW152" s="85" t="s">
        <v>62</v>
      </c>
      <c r="AX152" s="4" t="s">
        <v>76</v>
      </c>
      <c r="AY152" s="85" t="s">
        <v>77</v>
      </c>
      <c r="AZ152" s="85" t="s">
        <v>62</v>
      </c>
      <c r="BA152" s="85" t="s">
        <v>62</v>
      </c>
      <c r="BB152" s="85" t="s">
        <v>62</v>
      </c>
      <c r="BC152" s="85" t="s">
        <v>126</v>
      </c>
      <c r="BD152" s="4" t="s">
        <v>126</v>
      </c>
      <c r="BE152" s="85" t="s">
        <v>62</v>
      </c>
      <c r="BF152" s="85" t="s">
        <v>62</v>
      </c>
      <c r="BG152" s="85" t="s">
        <v>79</v>
      </c>
      <c r="BH152" s="4" t="s">
        <v>79</v>
      </c>
      <c r="BI152" s="85" t="s">
        <v>80</v>
      </c>
      <c r="BJ152" s="85" t="s">
        <v>62</v>
      </c>
      <c r="BK152" s="85" t="s">
        <v>62</v>
      </c>
      <c r="BL152" s="85" t="s">
        <v>81</v>
      </c>
      <c r="BM152" s="85" t="s">
        <v>500</v>
      </c>
      <c r="BN152" s="85" t="s">
        <v>169</v>
      </c>
      <c r="BO152" s="85" t="s">
        <v>70</v>
      </c>
      <c r="BP152" s="85" t="s">
        <v>83</v>
      </c>
      <c r="BQ152" s="85" t="s">
        <v>146</v>
      </c>
    </row>
    <row r="153" spans="1:69" x14ac:dyDescent="0.2">
      <c r="A153" s="85">
        <v>152</v>
      </c>
      <c r="B153" s="85">
        <v>5692490</v>
      </c>
      <c r="C153" s="85" t="s">
        <v>352</v>
      </c>
      <c r="D153" s="85">
        <v>302</v>
      </c>
      <c r="E153" s="85" t="s">
        <v>62</v>
      </c>
      <c r="F153" s="85" t="s">
        <v>86</v>
      </c>
      <c r="G153" s="85" t="s">
        <v>491</v>
      </c>
      <c r="H153" s="85" t="s">
        <v>64</v>
      </c>
      <c r="I153" s="85" t="s">
        <v>62</v>
      </c>
      <c r="J153" s="85" t="s">
        <v>62</v>
      </c>
      <c r="K153" s="85" t="s">
        <v>62</v>
      </c>
      <c r="L153" s="85" t="s">
        <v>62</v>
      </c>
      <c r="M153" s="85" t="s">
        <v>62</v>
      </c>
      <c r="N153" s="85" t="s">
        <v>495</v>
      </c>
      <c r="O153" s="85" t="s">
        <v>62</v>
      </c>
      <c r="P153" s="85" t="s">
        <v>62</v>
      </c>
      <c r="Q153" s="85" t="s">
        <v>495</v>
      </c>
      <c r="R153" s="85" t="s">
        <v>104</v>
      </c>
      <c r="S153" s="85" t="s">
        <v>62</v>
      </c>
      <c r="T153" s="85" t="s">
        <v>62</v>
      </c>
      <c r="U153" s="85" t="s">
        <v>62</v>
      </c>
      <c r="V153" s="85" t="s">
        <v>62</v>
      </c>
      <c r="W153" s="85" t="s">
        <v>325</v>
      </c>
      <c r="Y153" s="85" t="s">
        <v>62</v>
      </c>
      <c r="Z153" s="85" t="s">
        <v>160</v>
      </c>
      <c r="AA153" s="85" t="s">
        <v>62</v>
      </c>
      <c r="AB153" s="85" t="s">
        <v>62</v>
      </c>
      <c r="AC153" s="85" t="s">
        <v>62</v>
      </c>
      <c r="AD153" s="85" t="s">
        <v>62</v>
      </c>
      <c r="AE153" s="85" t="s">
        <v>62</v>
      </c>
      <c r="AF153" s="85" t="s">
        <v>62</v>
      </c>
      <c r="AG153" s="85" t="s">
        <v>62</v>
      </c>
      <c r="AH153" s="85" t="s">
        <v>62</v>
      </c>
      <c r="AI153" s="85" t="s">
        <v>62</v>
      </c>
      <c r="AJ153" s="21" t="s">
        <v>531</v>
      </c>
      <c r="AK153" s="85" t="s">
        <v>113</v>
      </c>
      <c r="AL153" s="85" t="s">
        <v>99</v>
      </c>
      <c r="AM153" s="85" t="s">
        <v>62</v>
      </c>
      <c r="AN153" s="85" t="s">
        <v>62</v>
      </c>
      <c r="AO153" s="85" t="s">
        <v>99</v>
      </c>
      <c r="AP153" s="4" t="s">
        <v>514</v>
      </c>
      <c r="AQ153" s="85" t="s">
        <v>99</v>
      </c>
      <c r="AR153" s="85" t="s">
        <v>75</v>
      </c>
      <c r="AS153" s="85" t="s">
        <v>62</v>
      </c>
      <c r="AT153" s="85" t="s">
        <v>62</v>
      </c>
      <c r="AU153" s="85" t="s">
        <v>62</v>
      </c>
      <c r="AV153" s="85" t="s">
        <v>62</v>
      </c>
      <c r="AW153" s="85" t="s">
        <v>205</v>
      </c>
      <c r="AX153" s="4" t="s">
        <v>205</v>
      </c>
      <c r="AY153" s="85" t="s">
        <v>100</v>
      </c>
      <c r="AZ153" s="85" t="s">
        <v>62</v>
      </c>
      <c r="BA153" s="85" t="s">
        <v>62</v>
      </c>
      <c r="BB153" s="85" t="s">
        <v>101</v>
      </c>
      <c r="BC153" s="85" t="s">
        <v>62</v>
      </c>
      <c r="BD153" s="4" t="s">
        <v>101</v>
      </c>
      <c r="BE153" s="85" t="s">
        <v>62</v>
      </c>
      <c r="BF153" s="85" t="s">
        <v>62</v>
      </c>
      <c r="BG153" s="85" t="s">
        <v>79</v>
      </c>
      <c r="BH153" s="4" t="s">
        <v>79</v>
      </c>
      <c r="BI153" s="85" t="s">
        <v>62</v>
      </c>
      <c r="BJ153" s="85" t="s">
        <v>62</v>
      </c>
      <c r="BK153" s="85" t="s">
        <v>93</v>
      </c>
      <c r="BL153" s="85" t="s">
        <v>62</v>
      </c>
      <c r="BM153" s="85" t="s">
        <v>508</v>
      </c>
      <c r="BN153" s="85" t="s">
        <v>82</v>
      </c>
      <c r="BO153" s="85" t="s">
        <v>113</v>
      </c>
      <c r="BP153" s="85" t="s">
        <v>138</v>
      </c>
      <c r="BQ153" s="85" t="s">
        <v>139</v>
      </c>
    </row>
    <row r="154" spans="1:69" x14ac:dyDescent="0.2">
      <c r="A154" s="85">
        <v>153</v>
      </c>
      <c r="B154" s="85">
        <v>5692712</v>
      </c>
      <c r="C154" s="85" t="s">
        <v>353</v>
      </c>
      <c r="D154" s="85">
        <v>255</v>
      </c>
      <c r="E154" s="85" t="s">
        <v>354</v>
      </c>
      <c r="F154" s="85" t="s">
        <v>86</v>
      </c>
      <c r="G154" s="85" t="s">
        <v>482</v>
      </c>
      <c r="H154" s="85" t="s">
        <v>116</v>
      </c>
      <c r="I154" s="85" t="s">
        <v>62</v>
      </c>
      <c r="J154" s="85" t="s">
        <v>65</v>
      </c>
      <c r="K154" s="85" t="s">
        <v>62</v>
      </c>
      <c r="L154" s="85" t="s">
        <v>62</v>
      </c>
      <c r="M154" s="85" t="s">
        <v>62</v>
      </c>
      <c r="N154" s="85" t="s">
        <v>62</v>
      </c>
      <c r="O154" s="85" t="s">
        <v>62</v>
      </c>
      <c r="P154" s="85" t="s">
        <v>62</v>
      </c>
      <c r="Q154" s="85" t="s">
        <v>65</v>
      </c>
      <c r="R154" s="85" t="s">
        <v>104</v>
      </c>
      <c r="S154" s="85" t="s">
        <v>67</v>
      </c>
      <c r="T154" s="85" t="s">
        <v>62</v>
      </c>
      <c r="U154" s="85" t="s">
        <v>62</v>
      </c>
      <c r="V154" s="85" t="s">
        <v>62</v>
      </c>
      <c r="W154" s="85" t="s">
        <v>62</v>
      </c>
      <c r="X154" s="4" t="s">
        <v>528</v>
      </c>
      <c r="Y154" s="85" t="s">
        <v>62</v>
      </c>
      <c r="Z154" s="85" t="s">
        <v>62</v>
      </c>
      <c r="AA154" s="85" t="s">
        <v>62</v>
      </c>
      <c r="AB154" s="85" t="s">
        <v>62</v>
      </c>
      <c r="AC154" s="85" t="s">
        <v>88</v>
      </c>
      <c r="AD154" s="85" t="s">
        <v>62</v>
      </c>
      <c r="AE154" s="85" t="s">
        <v>62</v>
      </c>
      <c r="AF154" s="85" t="s">
        <v>62</v>
      </c>
      <c r="AG154" s="85" t="s">
        <v>62</v>
      </c>
      <c r="AH154" s="85" t="s">
        <v>62</v>
      </c>
      <c r="AI154" s="85" t="s">
        <v>62</v>
      </c>
      <c r="AJ154" s="21" t="s">
        <v>532</v>
      </c>
      <c r="AK154" s="85" t="s">
        <v>98</v>
      </c>
      <c r="AL154" s="85" t="s">
        <v>99</v>
      </c>
      <c r="AM154" s="85" t="s">
        <v>62</v>
      </c>
      <c r="AN154" s="85" t="s">
        <v>62</v>
      </c>
      <c r="AO154" s="85" t="s">
        <v>99</v>
      </c>
      <c r="AP154" s="4" t="s">
        <v>514</v>
      </c>
      <c r="AQ154" s="85" t="s">
        <v>99</v>
      </c>
      <c r="AR154" s="85" t="s">
        <v>107</v>
      </c>
      <c r="AS154" s="85" t="s">
        <v>62</v>
      </c>
      <c r="AT154" s="85" t="s">
        <v>62</v>
      </c>
      <c r="AU154" s="85" t="s">
        <v>145</v>
      </c>
      <c r="AV154" s="85" t="s">
        <v>62</v>
      </c>
      <c r="AW154" s="85" t="s">
        <v>62</v>
      </c>
      <c r="AX154" s="4" t="s">
        <v>145</v>
      </c>
      <c r="AY154" s="85" t="s">
        <v>100</v>
      </c>
      <c r="AZ154" s="85" t="s">
        <v>109</v>
      </c>
      <c r="BA154" s="85" t="s">
        <v>62</v>
      </c>
      <c r="BB154" s="85" t="s">
        <v>62</v>
      </c>
      <c r="BC154" s="85" t="s">
        <v>62</v>
      </c>
      <c r="BD154" s="4" t="s">
        <v>109</v>
      </c>
      <c r="BE154" s="85" t="s">
        <v>62</v>
      </c>
      <c r="BF154" s="85" t="s">
        <v>62</v>
      </c>
      <c r="BG154" s="85" t="s">
        <v>79</v>
      </c>
      <c r="BH154" s="4" t="s">
        <v>79</v>
      </c>
      <c r="BI154" s="85" t="s">
        <v>80</v>
      </c>
      <c r="BJ154" s="85" t="s">
        <v>62</v>
      </c>
      <c r="BK154" s="85" t="s">
        <v>62</v>
      </c>
      <c r="BL154" s="85" t="s">
        <v>62</v>
      </c>
      <c r="BM154" s="85" t="s">
        <v>502</v>
      </c>
      <c r="BN154" s="85" t="s">
        <v>152</v>
      </c>
      <c r="BO154" s="85" t="s">
        <v>70</v>
      </c>
      <c r="BP154" s="85" t="s">
        <v>83</v>
      </c>
      <c r="BQ154" s="85" t="s">
        <v>114</v>
      </c>
    </row>
    <row r="155" spans="1:69" x14ac:dyDescent="0.2">
      <c r="A155" s="85">
        <v>154</v>
      </c>
      <c r="B155" s="85">
        <v>5692739</v>
      </c>
      <c r="C155" s="85" t="s">
        <v>355</v>
      </c>
      <c r="D155" s="85">
        <v>245</v>
      </c>
      <c r="E155" s="85" t="s">
        <v>356</v>
      </c>
      <c r="F155" s="85" t="s">
        <v>86</v>
      </c>
      <c r="G155" s="85" t="s">
        <v>482</v>
      </c>
      <c r="H155" s="85" t="s">
        <v>64</v>
      </c>
      <c r="I155" s="85" t="s">
        <v>62</v>
      </c>
      <c r="J155" s="85" t="s">
        <v>65</v>
      </c>
      <c r="K155" s="85" t="s">
        <v>62</v>
      </c>
      <c r="L155" s="85" t="s">
        <v>62</v>
      </c>
      <c r="M155" s="85" t="s">
        <v>62</v>
      </c>
      <c r="N155" s="85" t="s">
        <v>62</v>
      </c>
      <c r="O155" s="85" t="s">
        <v>62</v>
      </c>
      <c r="P155" s="85" t="s">
        <v>62</v>
      </c>
      <c r="Q155" s="85" t="s">
        <v>65</v>
      </c>
      <c r="R155" s="85" t="s">
        <v>87</v>
      </c>
      <c r="S155" s="85" t="s">
        <v>67</v>
      </c>
      <c r="T155" s="85" t="s">
        <v>62</v>
      </c>
      <c r="U155" s="85" t="s">
        <v>62</v>
      </c>
      <c r="V155" s="85" t="s">
        <v>62</v>
      </c>
      <c r="W155" s="85" t="s">
        <v>62</v>
      </c>
      <c r="X155" s="4" t="s">
        <v>528</v>
      </c>
      <c r="Y155" s="85" t="s">
        <v>62</v>
      </c>
      <c r="Z155" s="85" t="s">
        <v>62</v>
      </c>
      <c r="AA155" s="85" t="s">
        <v>62</v>
      </c>
      <c r="AB155" s="85" t="s">
        <v>62</v>
      </c>
      <c r="AC155" s="85" t="s">
        <v>62</v>
      </c>
      <c r="AD155" s="85" t="s">
        <v>62</v>
      </c>
      <c r="AE155" s="85" t="s">
        <v>62</v>
      </c>
      <c r="AF155" s="85" t="s">
        <v>62</v>
      </c>
      <c r="AG155" s="85" t="s">
        <v>62</v>
      </c>
      <c r="AH155" s="85" t="s">
        <v>62</v>
      </c>
      <c r="AI155" s="85" t="s">
        <v>97</v>
      </c>
      <c r="AJ155" s="21" t="s">
        <v>97</v>
      </c>
      <c r="AK155" s="85" t="s">
        <v>70</v>
      </c>
      <c r="AL155" s="85" t="s">
        <v>71</v>
      </c>
      <c r="AM155" s="85" t="s">
        <v>62</v>
      </c>
      <c r="AN155" s="85" t="s">
        <v>73</v>
      </c>
      <c r="AO155" s="85" t="s">
        <v>62</v>
      </c>
      <c r="AP155" s="4" t="s">
        <v>515</v>
      </c>
      <c r="AQ155" s="85" t="s">
        <v>74</v>
      </c>
      <c r="AR155" s="85" t="s">
        <v>123</v>
      </c>
      <c r="AS155" s="85" t="s">
        <v>76</v>
      </c>
      <c r="AT155" s="85" t="s">
        <v>62</v>
      </c>
      <c r="AU155" s="85" t="s">
        <v>62</v>
      </c>
      <c r="AV155" s="85" t="s">
        <v>62</v>
      </c>
      <c r="AW155" s="85" t="s">
        <v>62</v>
      </c>
      <c r="AX155" s="4" t="s">
        <v>76</v>
      </c>
      <c r="AY155" s="85" t="s">
        <v>100</v>
      </c>
      <c r="AZ155" s="85" t="s">
        <v>109</v>
      </c>
      <c r="BA155" s="85" t="s">
        <v>62</v>
      </c>
      <c r="BB155" s="85" t="s">
        <v>62</v>
      </c>
      <c r="BC155" s="85" t="s">
        <v>62</v>
      </c>
      <c r="BD155" s="4" t="s">
        <v>109</v>
      </c>
      <c r="BE155" s="85" t="s">
        <v>62</v>
      </c>
      <c r="BF155" s="85" t="s">
        <v>62</v>
      </c>
      <c r="BG155" s="85" t="s">
        <v>79</v>
      </c>
      <c r="BH155" s="4" t="s">
        <v>79</v>
      </c>
      <c r="BI155" s="85" t="s">
        <v>62</v>
      </c>
      <c r="BJ155" s="85" t="s">
        <v>62</v>
      </c>
      <c r="BK155" s="85" t="s">
        <v>62</v>
      </c>
      <c r="BL155" s="85" t="s">
        <v>81</v>
      </c>
      <c r="BM155" s="85" t="s">
        <v>503</v>
      </c>
      <c r="BN155" s="85" t="s">
        <v>152</v>
      </c>
      <c r="BO155" s="85" t="s">
        <v>113</v>
      </c>
      <c r="BP155" s="85" t="s">
        <v>138</v>
      </c>
      <c r="BQ155" s="85" t="s">
        <v>114</v>
      </c>
    </row>
    <row r="156" spans="1:69" x14ac:dyDescent="0.2">
      <c r="A156" s="85">
        <v>155</v>
      </c>
      <c r="B156" s="85">
        <v>5693216</v>
      </c>
      <c r="C156" s="85" t="s">
        <v>357</v>
      </c>
      <c r="D156" s="85">
        <v>170</v>
      </c>
      <c r="E156" s="85" t="s">
        <v>358</v>
      </c>
      <c r="F156" s="85" t="s">
        <v>86</v>
      </c>
      <c r="G156" s="85" t="s">
        <v>481</v>
      </c>
      <c r="H156" s="85" t="s">
        <v>116</v>
      </c>
      <c r="I156" s="85" t="s">
        <v>62</v>
      </c>
      <c r="J156" s="85" t="s">
        <v>65</v>
      </c>
      <c r="K156" s="85" t="s">
        <v>62</v>
      </c>
      <c r="L156" s="85" t="s">
        <v>62</v>
      </c>
      <c r="M156" s="85" t="s">
        <v>62</v>
      </c>
      <c r="N156" s="85" t="s">
        <v>62</v>
      </c>
      <c r="O156" s="85" t="s">
        <v>62</v>
      </c>
      <c r="P156" s="85" t="s">
        <v>62</v>
      </c>
      <c r="Q156" s="85" t="s">
        <v>65</v>
      </c>
      <c r="R156" s="85" t="s">
        <v>104</v>
      </c>
      <c r="S156" s="85" t="s">
        <v>67</v>
      </c>
      <c r="T156" s="85" t="s">
        <v>62</v>
      </c>
      <c r="U156" s="85" t="s">
        <v>62</v>
      </c>
      <c r="V156" s="85" t="s">
        <v>62</v>
      </c>
      <c r="W156" s="85" t="s">
        <v>62</v>
      </c>
      <c r="X156" s="4" t="s">
        <v>528</v>
      </c>
      <c r="Y156" s="85" t="s">
        <v>62</v>
      </c>
      <c r="Z156" s="85" t="s">
        <v>62</v>
      </c>
      <c r="AA156" s="85" t="s">
        <v>62</v>
      </c>
      <c r="AB156" s="85" t="s">
        <v>62</v>
      </c>
      <c r="AC156" s="85" t="s">
        <v>62</v>
      </c>
      <c r="AD156" s="85" t="s">
        <v>62</v>
      </c>
      <c r="AE156" s="85" t="s">
        <v>62</v>
      </c>
      <c r="AF156" s="85" t="s">
        <v>62</v>
      </c>
      <c r="AG156" s="85" t="s">
        <v>62</v>
      </c>
      <c r="AH156" s="85" t="s">
        <v>62</v>
      </c>
      <c r="AI156" s="85" t="s">
        <v>97</v>
      </c>
      <c r="AJ156" s="21" t="s">
        <v>97</v>
      </c>
      <c r="AK156" s="85" t="s">
        <v>70</v>
      </c>
      <c r="AL156" s="85" t="s">
        <v>71</v>
      </c>
      <c r="AM156" s="85" t="s">
        <v>72</v>
      </c>
      <c r="AN156" s="85" t="s">
        <v>73</v>
      </c>
      <c r="AO156" s="85" t="s">
        <v>62</v>
      </c>
      <c r="AP156" s="4" t="s">
        <v>513</v>
      </c>
      <c r="AQ156" s="85" t="s">
        <v>74</v>
      </c>
      <c r="AR156" s="85" t="s">
        <v>75</v>
      </c>
      <c r="AS156" s="85" t="s">
        <v>62</v>
      </c>
      <c r="AT156" s="85" t="s">
        <v>62</v>
      </c>
      <c r="AU156" s="85" t="s">
        <v>62</v>
      </c>
      <c r="AV156" s="85" t="s">
        <v>62</v>
      </c>
      <c r="AW156" s="85" t="s">
        <v>205</v>
      </c>
      <c r="AX156" s="4" t="s">
        <v>205</v>
      </c>
      <c r="AY156" s="85" t="s">
        <v>100</v>
      </c>
      <c r="AZ156" s="85" t="s">
        <v>62</v>
      </c>
      <c r="BA156" s="85" t="s">
        <v>62</v>
      </c>
      <c r="BB156" s="85" t="s">
        <v>62</v>
      </c>
      <c r="BC156" s="85" t="s">
        <v>126</v>
      </c>
      <c r="BD156" s="4" t="s">
        <v>126</v>
      </c>
      <c r="BE156" s="85" t="s">
        <v>62</v>
      </c>
      <c r="BF156" s="85" t="s">
        <v>62</v>
      </c>
      <c r="BG156" s="85" t="s">
        <v>79</v>
      </c>
      <c r="BH156" s="4" t="s">
        <v>79</v>
      </c>
      <c r="BI156" s="85" t="s">
        <v>62</v>
      </c>
      <c r="BJ156" s="85" t="s">
        <v>92</v>
      </c>
      <c r="BK156" s="85" t="s">
        <v>62</v>
      </c>
      <c r="BL156" s="85" t="s">
        <v>62</v>
      </c>
      <c r="BM156" s="85" t="s">
        <v>504</v>
      </c>
      <c r="BN156" s="85" t="s">
        <v>152</v>
      </c>
      <c r="BO156" s="85" t="s">
        <v>113</v>
      </c>
      <c r="BP156" s="85" t="s">
        <v>83</v>
      </c>
      <c r="BQ156" s="85" t="s">
        <v>162</v>
      </c>
    </row>
    <row r="157" spans="1:69" x14ac:dyDescent="0.2">
      <c r="A157" s="85">
        <v>156</v>
      </c>
      <c r="B157" s="85">
        <v>5695680</v>
      </c>
      <c r="C157" s="85" t="s">
        <v>359</v>
      </c>
      <c r="D157" s="85">
        <v>736</v>
      </c>
      <c r="E157" s="85" t="s">
        <v>360</v>
      </c>
      <c r="F157" s="85" t="s">
        <v>63</v>
      </c>
      <c r="G157" s="85" t="s">
        <v>482</v>
      </c>
      <c r="H157" s="85" t="s">
        <v>64</v>
      </c>
      <c r="I157" s="85" t="s">
        <v>62</v>
      </c>
      <c r="J157" s="85" t="s">
        <v>65</v>
      </c>
      <c r="K157" s="85" t="s">
        <v>62</v>
      </c>
      <c r="L157" s="85" t="s">
        <v>525</v>
      </c>
      <c r="M157" s="85" t="s">
        <v>62</v>
      </c>
      <c r="N157" s="85" t="s">
        <v>62</v>
      </c>
      <c r="O157" s="85" t="s">
        <v>62</v>
      </c>
      <c r="P157" s="85" t="s">
        <v>62</v>
      </c>
      <c r="Q157" s="85" t="s">
        <v>494</v>
      </c>
      <c r="R157" s="85" t="s">
        <v>118</v>
      </c>
      <c r="S157" s="85" t="s">
        <v>62</v>
      </c>
      <c r="T157" s="85" t="s">
        <v>68</v>
      </c>
      <c r="U157" s="85" t="s">
        <v>62</v>
      </c>
      <c r="V157" s="85" t="s">
        <v>62</v>
      </c>
      <c r="W157" s="85" t="s">
        <v>62</v>
      </c>
      <c r="X157" s="4" t="s">
        <v>529</v>
      </c>
      <c r="Y157" s="96" t="s">
        <v>69</v>
      </c>
      <c r="Z157" s="85" t="s">
        <v>62</v>
      </c>
      <c r="AA157" s="96" t="s">
        <v>132</v>
      </c>
      <c r="AB157" s="85" t="s">
        <v>62</v>
      </c>
      <c r="AC157" s="85" t="s">
        <v>62</v>
      </c>
      <c r="AD157" s="85" t="s">
        <v>62</v>
      </c>
      <c r="AE157" s="85" t="s">
        <v>62</v>
      </c>
      <c r="AF157" s="85" t="s">
        <v>62</v>
      </c>
      <c r="AG157" s="85" t="s">
        <v>62</v>
      </c>
      <c r="AH157" s="85" t="s">
        <v>62</v>
      </c>
      <c r="AI157" s="85" t="s">
        <v>62</v>
      </c>
      <c r="AJ157" s="21" t="s">
        <v>531</v>
      </c>
      <c r="AK157" s="85" t="s">
        <v>70</v>
      </c>
      <c r="AL157" s="85" t="s">
        <v>105</v>
      </c>
      <c r="AM157" s="85" t="s">
        <v>62</v>
      </c>
      <c r="AN157" s="85" t="s">
        <v>73</v>
      </c>
      <c r="AO157" s="85" t="s">
        <v>62</v>
      </c>
      <c r="AP157" s="4" t="s">
        <v>515</v>
      </c>
      <c r="AQ157" s="85" t="s">
        <v>112</v>
      </c>
      <c r="AR157" s="85" t="s">
        <v>75</v>
      </c>
      <c r="AS157" s="85" t="s">
        <v>76</v>
      </c>
      <c r="AT157" s="85" t="s">
        <v>62</v>
      </c>
      <c r="AU157" s="85" t="s">
        <v>62</v>
      </c>
      <c r="AV157" s="85" t="s">
        <v>62</v>
      </c>
      <c r="AW157" s="85" t="s">
        <v>62</v>
      </c>
      <c r="AX157" s="4" t="s">
        <v>76</v>
      </c>
      <c r="AY157" s="85" t="s">
        <v>77</v>
      </c>
      <c r="AZ157" s="85" t="s">
        <v>62</v>
      </c>
      <c r="BA157" s="85" t="s">
        <v>62</v>
      </c>
      <c r="BB157" s="85" t="s">
        <v>62</v>
      </c>
      <c r="BC157" s="85" t="s">
        <v>126</v>
      </c>
      <c r="BD157" s="4" t="s">
        <v>126</v>
      </c>
      <c r="BE157" s="85" t="s">
        <v>90</v>
      </c>
      <c r="BF157" s="85" t="s">
        <v>91</v>
      </c>
      <c r="BG157" s="85" t="s">
        <v>62</v>
      </c>
      <c r="BH157" s="4" t="s">
        <v>545</v>
      </c>
      <c r="BI157" s="85" t="s">
        <v>80</v>
      </c>
      <c r="BJ157" s="85" t="s">
        <v>62</v>
      </c>
      <c r="BK157" s="85" t="s">
        <v>62</v>
      </c>
      <c r="BL157" s="85" t="s">
        <v>81</v>
      </c>
      <c r="BM157" s="85" t="s">
        <v>500</v>
      </c>
      <c r="BN157" s="85" t="s">
        <v>82</v>
      </c>
      <c r="BO157" s="85" t="s">
        <v>98</v>
      </c>
      <c r="BP157" s="85" t="s">
        <v>83</v>
      </c>
      <c r="BQ157" s="85" t="s">
        <v>84</v>
      </c>
    </row>
    <row r="158" spans="1:69" x14ac:dyDescent="0.2">
      <c r="A158" s="85">
        <v>157</v>
      </c>
      <c r="B158" s="85">
        <v>5696063</v>
      </c>
      <c r="C158" s="85" t="s">
        <v>361</v>
      </c>
      <c r="D158" s="85">
        <v>292</v>
      </c>
      <c r="E158" s="85" t="s">
        <v>362</v>
      </c>
      <c r="F158" s="85" t="s">
        <v>63</v>
      </c>
      <c r="G158" s="85" t="s">
        <v>482</v>
      </c>
      <c r="H158" s="85" t="s">
        <v>64</v>
      </c>
      <c r="I158" s="85" t="s">
        <v>62</v>
      </c>
      <c r="J158" s="85" t="s">
        <v>65</v>
      </c>
      <c r="K158" s="85" t="s">
        <v>62</v>
      </c>
      <c r="L158" s="85" t="s">
        <v>62</v>
      </c>
      <c r="M158" s="85" t="s">
        <v>62</v>
      </c>
      <c r="N158" s="85" t="s">
        <v>62</v>
      </c>
      <c r="O158" s="85" t="s">
        <v>142</v>
      </c>
      <c r="P158" s="85" t="s">
        <v>62</v>
      </c>
      <c r="Q158" s="85" t="s">
        <v>494</v>
      </c>
      <c r="R158" s="85" t="s">
        <v>66</v>
      </c>
      <c r="S158" s="85" t="s">
        <v>62</v>
      </c>
      <c r="T158" s="85" t="s">
        <v>68</v>
      </c>
      <c r="U158" s="85" t="s">
        <v>62</v>
      </c>
      <c r="V158" s="85" t="s">
        <v>62</v>
      </c>
      <c r="W158" s="85" t="s">
        <v>62</v>
      </c>
      <c r="X158" s="4" t="s">
        <v>529</v>
      </c>
      <c r="Y158" s="85" t="s">
        <v>62</v>
      </c>
      <c r="Z158" s="85" t="s">
        <v>62</v>
      </c>
      <c r="AA158" s="85" t="s">
        <v>62</v>
      </c>
      <c r="AB158" s="85" t="s">
        <v>62</v>
      </c>
      <c r="AC158" s="85" t="s">
        <v>62</v>
      </c>
      <c r="AD158" s="85" t="s">
        <v>62</v>
      </c>
      <c r="AE158" s="85" t="s">
        <v>62</v>
      </c>
      <c r="AF158" s="85" t="s">
        <v>62</v>
      </c>
      <c r="AG158" s="85" t="s">
        <v>62</v>
      </c>
      <c r="AH158" s="85" t="s">
        <v>151</v>
      </c>
      <c r="AI158" s="85" t="s">
        <v>62</v>
      </c>
      <c r="AJ158" s="21" t="s">
        <v>532</v>
      </c>
      <c r="AK158" s="85" t="s">
        <v>70</v>
      </c>
      <c r="AL158" s="85" t="s">
        <v>71</v>
      </c>
      <c r="AM158" s="85" t="s">
        <v>62</v>
      </c>
      <c r="AN158" s="85" t="s">
        <v>73</v>
      </c>
      <c r="AO158" s="85" t="s">
        <v>62</v>
      </c>
      <c r="AP158" s="4" t="s">
        <v>515</v>
      </c>
      <c r="AQ158" s="85" t="s">
        <v>106</v>
      </c>
      <c r="AR158" s="85" t="s">
        <v>123</v>
      </c>
      <c r="AS158" s="85" t="s">
        <v>76</v>
      </c>
      <c r="AT158" s="85" t="s">
        <v>62</v>
      </c>
      <c r="AU158" s="85" t="s">
        <v>62</v>
      </c>
      <c r="AV158" s="85" t="s">
        <v>62</v>
      </c>
      <c r="AW158" s="85" t="s">
        <v>62</v>
      </c>
      <c r="AX158" s="4" t="s">
        <v>76</v>
      </c>
      <c r="AY158" s="85" t="s">
        <v>77</v>
      </c>
      <c r="AZ158" s="85" t="s">
        <v>62</v>
      </c>
      <c r="BA158" s="85" t="s">
        <v>62</v>
      </c>
      <c r="BB158" s="85" t="s">
        <v>62</v>
      </c>
      <c r="BC158" s="85" t="s">
        <v>126</v>
      </c>
      <c r="BD158" s="4" t="s">
        <v>126</v>
      </c>
      <c r="BE158" s="85" t="s">
        <v>62</v>
      </c>
      <c r="BF158" s="85" t="s">
        <v>91</v>
      </c>
      <c r="BG158" s="85" t="s">
        <v>62</v>
      </c>
      <c r="BH158" s="4" t="s">
        <v>91</v>
      </c>
      <c r="BI158" s="85" t="s">
        <v>80</v>
      </c>
      <c r="BJ158" s="85" t="s">
        <v>62</v>
      </c>
      <c r="BK158" s="85" t="s">
        <v>62</v>
      </c>
      <c r="BL158" s="85" t="s">
        <v>81</v>
      </c>
      <c r="BM158" s="85" t="s">
        <v>500</v>
      </c>
      <c r="BN158" s="85" t="s">
        <v>94</v>
      </c>
      <c r="BO158" s="85" t="s">
        <v>113</v>
      </c>
      <c r="BP158" s="85" t="s">
        <v>83</v>
      </c>
      <c r="BQ158" s="85" t="s">
        <v>84</v>
      </c>
    </row>
    <row r="159" spans="1:69" x14ac:dyDescent="0.2">
      <c r="A159" s="85">
        <v>158</v>
      </c>
      <c r="B159" s="85">
        <v>5697774</v>
      </c>
      <c r="C159" s="85" t="s">
        <v>363</v>
      </c>
      <c r="D159" s="85">
        <v>229</v>
      </c>
      <c r="E159" s="85" t="s">
        <v>364</v>
      </c>
      <c r="F159" s="85" t="s">
        <v>86</v>
      </c>
      <c r="G159" s="85" t="s">
        <v>482</v>
      </c>
      <c r="H159" s="85" t="s">
        <v>116</v>
      </c>
      <c r="I159" s="85" t="s">
        <v>144</v>
      </c>
      <c r="J159" s="85" t="s">
        <v>62</v>
      </c>
      <c r="K159" s="85" t="s">
        <v>62</v>
      </c>
      <c r="L159" s="85" t="s">
        <v>62</v>
      </c>
      <c r="M159" s="85" t="s">
        <v>203</v>
      </c>
      <c r="N159" s="85" t="s">
        <v>62</v>
      </c>
      <c r="O159" s="85" t="s">
        <v>62</v>
      </c>
      <c r="P159" s="85" t="s">
        <v>62</v>
      </c>
      <c r="Q159" s="85" t="s">
        <v>495</v>
      </c>
      <c r="R159" s="85" t="s">
        <v>118</v>
      </c>
      <c r="S159" s="85" t="s">
        <v>62</v>
      </c>
      <c r="T159" s="85" t="s">
        <v>62</v>
      </c>
      <c r="U159" s="85" t="s">
        <v>62</v>
      </c>
      <c r="V159" s="85" t="s">
        <v>122</v>
      </c>
      <c r="W159" s="85" t="s">
        <v>62</v>
      </c>
      <c r="Y159" s="85" t="s">
        <v>62</v>
      </c>
      <c r="Z159" s="85" t="s">
        <v>62</v>
      </c>
      <c r="AA159" s="85" t="s">
        <v>62</v>
      </c>
      <c r="AB159" s="85" t="s">
        <v>62</v>
      </c>
      <c r="AC159" s="85" t="s">
        <v>62</v>
      </c>
      <c r="AD159" s="85" t="s">
        <v>62</v>
      </c>
      <c r="AE159" s="85" t="s">
        <v>62</v>
      </c>
      <c r="AF159" s="85" t="s">
        <v>62</v>
      </c>
      <c r="AG159" s="85" t="s">
        <v>62</v>
      </c>
      <c r="AH159" s="85" t="s">
        <v>62</v>
      </c>
      <c r="AI159" s="85" t="s">
        <v>97</v>
      </c>
      <c r="AJ159" s="21" t="s">
        <v>97</v>
      </c>
      <c r="AK159" s="85" t="s">
        <v>113</v>
      </c>
      <c r="AL159" s="85" t="s">
        <v>196</v>
      </c>
      <c r="AM159" s="85" t="s">
        <v>72</v>
      </c>
      <c r="AN159" s="85" t="s">
        <v>62</v>
      </c>
      <c r="AO159" s="85" t="s">
        <v>62</v>
      </c>
      <c r="AP159" s="4" t="s">
        <v>516</v>
      </c>
      <c r="AQ159" s="85" t="s">
        <v>106</v>
      </c>
      <c r="AR159" s="85" t="s">
        <v>75</v>
      </c>
      <c r="AS159" s="85" t="s">
        <v>62</v>
      </c>
      <c r="AT159" s="85" t="s">
        <v>62</v>
      </c>
      <c r="AU159" s="85" t="s">
        <v>62</v>
      </c>
      <c r="AV159" s="85" t="s">
        <v>62</v>
      </c>
      <c r="AW159" s="85" t="s">
        <v>205</v>
      </c>
      <c r="AX159" s="4" t="s">
        <v>205</v>
      </c>
      <c r="AY159" s="85" t="s">
        <v>100</v>
      </c>
      <c r="AZ159" s="85" t="s">
        <v>109</v>
      </c>
      <c r="BA159" s="85" t="s">
        <v>62</v>
      </c>
      <c r="BB159" s="85" t="s">
        <v>62</v>
      </c>
      <c r="BC159" s="85" t="s">
        <v>62</v>
      </c>
      <c r="BD159" s="4" t="s">
        <v>109</v>
      </c>
      <c r="BE159" s="85" t="s">
        <v>62</v>
      </c>
      <c r="BF159" s="85" t="s">
        <v>91</v>
      </c>
      <c r="BG159" s="85" t="s">
        <v>62</v>
      </c>
      <c r="BH159" s="4" t="s">
        <v>91</v>
      </c>
      <c r="BI159" s="85" t="s">
        <v>80</v>
      </c>
      <c r="BJ159" s="85" t="s">
        <v>62</v>
      </c>
      <c r="BK159" s="85" t="s">
        <v>62</v>
      </c>
      <c r="BL159" s="85" t="s">
        <v>81</v>
      </c>
      <c r="BM159" s="85" t="s">
        <v>500</v>
      </c>
      <c r="BN159" s="85" t="s">
        <v>82</v>
      </c>
      <c r="BO159" s="85" t="s">
        <v>98</v>
      </c>
      <c r="BP159" s="85" t="s">
        <v>138</v>
      </c>
      <c r="BQ159" s="85" t="s">
        <v>162</v>
      </c>
    </row>
    <row r="160" spans="1:69" x14ac:dyDescent="0.2">
      <c r="A160" s="85">
        <v>159</v>
      </c>
      <c r="B160" s="85">
        <v>5699175</v>
      </c>
      <c r="C160" s="85" t="s">
        <v>365</v>
      </c>
      <c r="D160" s="85">
        <v>184</v>
      </c>
      <c r="E160" s="85" t="s">
        <v>323</v>
      </c>
      <c r="F160" s="85" t="s">
        <v>86</v>
      </c>
      <c r="G160" s="85" t="s">
        <v>481</v>
      </c>
      <c r="H160" s="85" t="s">
        <v>116</v>
      </c>
      <c r="I160" s="85" t="s">
        <v>62</v>
      </c>
      <c r="J160" s="85" t="s">
        <v>62</v>
      </c>
      <c r="K160" s="85" t="s">
        <v>62</v>
      </c>
      <c r="L160" s="85" t="s">
        <v>62</v>
      </c>
      <c r="M160" s="85" t="s">
        <v>62</v>
      </c>
      <c r="N160" s="85" t="s">
        <v>62</v>
      </c>
      <c r="O160" s="85" t="s">
        <v>62</v>
      </c>
      <c r="P160" s="85" t="s">
        <v>117</v>
      </c>
      <c r="Q160" s="85" t="s">
        <v>117</v>
      </c>
      <c r="R160" s="85" t="s">
        <v>87</v>
      </c>
      <c r="S160" s="85" t="s">
        <v>67</v>
      </c>
      <c r="T160" s="85" t="s">
        <v>62</v>
      </c>
      <c r="U160" s="85" t="s">
        <v>62</v>
      </c>
      <c r="V160" s="85" t="s">
        <v>62</v>
      </c>
      <c r="W160" s="85" t="s">
        <v>62</v>
      </c>
      <c r="X160" s="4" t="s">
        <v>528</v>
      </c>
      <c r="Y160" s="85" t="s">
        <v>62</v>
      </c>
      <c r="Z160" s="85" t="s">
        <v>62</v>
      </c>
      <c r="AA160" s="85" t="s">
        <v>62</v>
      </c>
      <c r="AB160" s="85" t="s">
        <v>62</v>
      </c>
      <c r="AC160" s="85" t="s">
        <v>88</v>
      </c>
      <c r="AD160" s="85" t="s">
        <v>62</v>
      </c>
      <c r="AE160" s="85" t="s">
        <v>62</v>
      </c>
      <c r="AF160" s="85" t="s">
        <v>62</v>
      </c>
      <c r="AG160" s="85" t="s">
        <v>62</v>
      </c>
      <c r="AH160" s="85" t="s">
        <v>62</v>
      </c>
      <c r="AI160" s="85" t="s">
        <v>62</v>
      </c>
      <c r="AJ160" s="21" t="s">
        <v>532</v>
      </c>
      <c r="AK160" s="85" t="s">
        <v>70</v>
      </c>
      <c r="AL160" s="85" t="s">
        <v>71</v>
      </c>
      <c r="AM160" s="85" t="s">
        <v>62</v>
      </c>
      <c r="AN160" s="85" t="s">
        <v>73</v>
      </c>
      <c r="AO160" s="85" t="s">
        <v>62</v>
      </c>
      <c r="AP160" s="4" t="s">
        <v>515</v>
      </c>
      <c r="AQ160" s="85" t="s">
        <v>74</v>
      </c>
      <c r="AR160" s="85" t="s">
        <v>98</v>
      </c>
      <c r="AS160" s="85" t="s">
        <v>62</v>
      </c>
      <c r="AT160" s="85" t="s">
        <v>62</v>
      </c>
      <c r="AU160" s="85" t="s">
        <v>62</v>
      </c>
      <c r="AV160" s="85" t="s">
        <v>62</v>
      </c>
      <c r="AW160" s="85" t="s">
        <v>205</v>
      </c>
      <c r="AX160" s="4" t="s">
        <v>205</v>
      </c>
      <c r="AY160" s="85" t="s">
        <v>100</v>
      </c>
      <c r="AZ160" s="85" t="s">
        <v>62</v>
      </c>
      <c r="BA160" s="85" t="s">
        <v>78</v>
      </c>
      <c r="BB160" s="85" t="s">
        <v>62</v>
      </c>
      <c r="BC160" s="85" t="s">
        <v>62</v>
      </c>
      <c r="BD160" s="4" t="s">
        <v>78</v>
      </c>
      <c r="BE160" s="85" t="s">
        <v>90</v>
      </c>
      <c r="BF160" s="85" t="s">
        <v>91</v>
      </c>
      <c r="BG160" s="85" t="s">
        <v>62</v>
      </c>
      <c r="BH160" s="4" t="s">
        <v>545</v>
      </c>
      <c r="BI160" s="85" t="s">
        <v>62</v>
      </c>
      <c r="BJ160" s="85" t="s">
        <v>62</v>
      </c>
      <c r="BK160" s="85" t="s">
        <v>62</v>
      </c>
      <c r="BL160" s="85" t="s">
        <v>81</v>
      </c>
      <c r="BM160" s="85" t="s">
        <v>503</v>
      </c>
      <c r="BN160" s="85" t="s">
        <v>94</v>
      </c>
      <c r="BO160" s="85" t="s">
        <v>70</v>
      </c>
      <c r="BP160" s="85" t="s">
        <v>83</v>
      </c>
      <c r="BQ160" s="85" t="s">
        <v>95</v>
      </c>
    </row>
    <row r="161" spans="1:69" x14ac:dyDescent="0.2">
      <c r="A161" s="85">
        <v>160</v>
      </c>
      <c r="B161" s="85">
        <v>5699819</v>
      </c>
      <c r="C161" s="85" t="s">
        <v>366</v>
      </c>
      <c r="D161" s="85">
        <v>713</v>
      </c>
      <c r="E161" s="85" t="s">
        <v>364</v>
      </c>
      <c r="F161" s="85" t="s">
        <v>86</v>
      </c>
      <c r="G161" s="85" t="s">
        <v>482</v>
      </c>
      <c r="H161" s="85" t="s">
        <v>136</v>
      </c>
      <c r="I161" s="85" t="s">
        <v>62</v>
      </c>
      <c r="J161" s="85" t="s">
        <v>65</v>
      </c>
      <c r="K161" s="85" t="s">
        <v>62</v>
      </c>
      <c r="L161" s="85" t="s">
        <v>62</v>
      </c>
      <c r="M161" s="85" t="s">
        <v>62</v>
      </c>
      <c r="N161" s="85" t="s">
        <v>62</v>
      </c>
      <c r="O161" s="85" t="s">
        <v>62</v>
      </c>
      <c r="P161" s="85" t="s">
        <v>62</v>
      </c>
      <c r="Q161" s="85" t="s">
        <v>65</v>
      </c>
      <c r="R161" s="85" t="s">
        <v>87</v>
      </c>
      <c r="S161" s="85" t="s">
        <v>62</v>
      </c>
      <c r="T161" s="85" t="s">
        <v>62</v>
      </c>
      <c r="U161" s="85" t="s">
        <v>62</v>
      </c>
      <c r="V161" s="85" t="s">
        <v>122</v>
      </c>
      <c r="W161" s="85" t="s">
        <v>62</v>
      </c>
      <c r="Y161" s="85" t="s">
        <v>62</v>
      </c>
      <c r="Z161" s="85" t="s">
        <v>62</v>
      </c>
      <c r="AA161" s="85" t="s">
        <v>62</v>
      </c>
      <c r="AB161" s="85" t="s">
        <v>62</v>
      </c>
      <c r="AC161" s="85" t="s">
        <v>62</v>
      </c>
      <c r="AD161" s="85" t="s">
        <v>62</v>
      </c>
      <c r="AE161" s="85" t="s">
        <v>62</v>
      </c>
      <c r="AF161" s="85" t="s">
        <v>62</v>
      </c>
      <c r="AG161" s="85" t="s">
        <v>62</v>
      </c>
      <c r="AH161" s="85" t="s">
        <v>62</v>
      </c>
      <c r="AI161" s="85" t="s">
        <v>97</v>
      </c>
      <c r="AJ161" s="21" t="s">
        <v>97</v>
      </c>
      <c r="AK161" s="85" t="s">
        <v>70</v>
      </c>
      <c r="AL161" s="85" t="s">
        <v>105</v>
      </c>
      <c r="AM161" s="85" t="s">
        <v>62</v>
      </c>
      <c r="AN161" s="85" t="s">
        <v>73</v>
      </c>
      <c r="AO161" s="85" t="s">
        <v>62</v>
      </c>
      <c r="AP161" s="4" t="s">
        <v>515</v>
      </c>
      <c r="AQ161" s="85" t="s">
        <v>106</v>
      </c>
      <c r="AR161" s="85" t="s">
        <v>113</v>
      </c>
      <c r="AS161" s="85" t="s">
        <v>76</v>
      </c>
      <c r="AT161" s="85" t="s">
        <v>89</v>
      </c>
      <c r="AU161" s="85" t="s">
        <v>145</v>
      </c>
      <c r="AV161" s="85" t="s">
        <v>62</v>
      </c>
      <c r="AW161" s="85" t="s">
        <v>62</v>
      </c>
      <c r="AX161" s="4" t="s">
        <v>540</v>
      </c>
      <c r="AY161" s="85" t="s">
        <v>100</v>
      </c>
      <c r="AZ161" s="85" t="s">
        <v>62</v>
      </c>
      <c r="BA161" s="85" t="s">
        <v>62</v>
      </c>
      <c r="BB161" s="85" t="s">
        <v>101</v>
      </c>
      <c r="BC161" s="85" t="s">
        <v>62</v>
      </c>
      <c r="BD161" s="4" t="s">
        <v>101</v>
      </c>
      <c r="BE161" s="85" t="s">
        <v>62</v>
      </c>
      <c r="BF161" s="85" t="s">
        <v>62</v>
      </c>
      <c r="BG161" s="85" t="s">
        <v>79</v>
      </c>
      <c r="BH161" s="4" t="s">
        <v>79</v>
      </c>
      <c r="BI161" s="85" t="s">
        <v>80</v>
      </c>
      <c r="BJ161" s="85" t="s">
        <v>92</v>
      </c>
      <c r="BK161" s="85" t="s">
        <v>93</v>
      </c>
      <c r="BL161" s="85" t="s">
        <v>81</v>
      </c>
      <c r="BM161" s="85" t="s">
        <v>501</v>
      </c>
      <c r="BN161" s="85" t="s">
        <v>152</v>
      </c>
      <c r="BO161" s="85" t="s">
        <v>70</v>
      </c>
      <c r="BP161" s="85" t="s">
        <v>83</v>
      </c>
      <c r="BQ161" s="85" t="s">
        <v>95</v>
      </c>
    </row>
    <row r="162" spans="1:69" x14ac:dyDescent="0.2">
      <c r="A162" s="85">
        <v>161</v>
      </c>
      <c r="B162" s="85">
        <v>5700572</v>
      </c>
      <c r="C162" s="85" t="s">
        <v>367</v>
      </c>
      <c r="D162" s="85">
        <v>289</v>
      </c>
      <c r="E162" s="85" t="s">
        <v>364</v>
      </c>
      <c r="F162" s="85" t="s">
        <v>86</v>
      </c>
      <c r="G162" s="85" t="s">
        <v>482</v>
      </c>
      <c r="H162" s="85" t="s">
        <v>64</v>
      </c>
      <c r="I162" s="85" t="s">
        <v>144</v>
      </c>
      <c r="J162" s="85" t="s">
        <v>62</v>
      </c>
      <c r="K162" s="85" t="s">
        <v>62</v>
      </c>
      <c r="L162" s="85" t="s">
        <v>62</v>
      </c>
      <c r="M162" s="85" t="s">
        <v>62</v>
      </c>
      <c r="N162" s="85" t="s">
        <v>62</v>
      </c>
      <c r="O162" s="85" t="s">
        <v>62</v>
      </c>
      <c r="P162" s="85" t="s">
        <v>62</v>
      </c>
      <c r="Q162" s="85" t="s">
        <v>495</v>
      </c>
      <c r="R162" s="85" t="s">
        <v>87</v>
      </c>
      <c r="S162" s="85" t="s">
        <v>62</v>
      </c>
      <c r="T162" s="85" t="s">
        <v>68</v>
      </c>
      <c r="U162" s="85" t="s">
        <v>62</v>
      </c>
      <c r="V162" s="85" t="s">
        <v>62</v>
      </c>
      <c r="W162" s="85" t="s">
        <v>62</v>
      </c>
      <c r="X162" s="4" t="s">
        <v>529</v>
      </c>
      <c r="Y162" s="85" t="s">
        <v>62</v>
      </c>
      <c r="Z162" s="85" t="s">
        <v>62</v>
      </c>
      <c r="AA162" s="85" t="s">
        <v>62</v>
      </c>
      <c r="AB162" s="96" t="s">
        <v>137</v>
      </c>
      <c r="AC162" s="85" t="s">
        <v>62</v>
      </c>
      <c r="AD162" s="85" t="s">
        <v>62</v>
      </c>
      <c r="AE162" s="85" t="s">
        <v>62</v>
      </c>
      <c r="AF162" s="85" t="s">
        <v>62</v>
      </c>
      <c r="AG162" s="85" t="s">
        <v>62</v>
      </c>
      <c r="AH162" s="85" t="s">
        <v>62</v>
      </c>
      <c r="AI162" s="85" t="s">
        <v>62</v>
      </c>
      <c r="AJ162" s="21" t="s">
        <v>531</v>
      </c>
      <c r="AK162" s="85" t="s">
        <v>70</v>
      </c>
      <c r="AL162" s="85" t="s">
        <v>71</v>
      </c>
      <c r="AM162" s="85" t="s">
        <v>62</v>
      </c>
      <c r="AN162" s="85" t="s">
        <v>73</v>
      </c>
      <c r="AO162" s="85" t="s">
        <v>62</v>
      </c>
      <c r="AP162" s="4" t="s">
        <v>515</v>
      </c>
      <c r="AQ162" s="85" t="s">
        <v>112</v>
      </c>
      <c r="AR162" s="85" t="s">
        <v>123</v>
      </c>
      <c r="AS162" s="85" t="s">
        <v>62</v>
      </c>
      <c r="AT162" s="85" t="s">
        <v>89</v>
      </c>
      <c r="AU162" s="85" t="s">
        <v>62</v>
      </c>
      <c r="AV162" s="85" t="s">
        <v>62</v>
      </c>
      <c r="AW162" s="85" t="s">
        <v>62</v>
      </c>
      <c r="AX162" s="4" t="s">
        <v>89</v>
      </c>
      <c r="AY162" s="85" t="s">
        <v>77</v>
      </c>
      <c r="AZ162" s="85" t="s">
        <v>62</v>
      </c>
      <c r="BA162" s="85" t="s">
        <v>62</v>
      </c>
      <c r="BB162" s="85" t="s">
        <v>62</v>
      </c>
      <c r="BC162" s="85" t="s">
        <v>126</v>
      </c>
      <c r="BD162" s="4" t="s">
        <v>126</v>
      </c>
      <c r="BE162" s="85" t="s">
        <v>62</v>
      </c>
      <c r="BF162" s="85" t="s">
        <v>62</v>
      </c>
      <c r="BG162" s="85" t="s">
        <v>79</v>
      </c>
      <c r="BH162" s="4" t="s">
        <v>79</v>
      </c>
      <c r="BI162" s="85" t="s">
        <v>62</v>
      </c>
      <c r="BJ162" s="85" t="s">
        <v>62</v>
      </c>
      <c r="BK162" s="85" t="s">
        <v>62</v>
      </c>
      <c r="BL162" s="85" t="s">
        <v>81</v>
      </c>
      <c r="BM162" s="85" t="s">
        <v>503</v>
      </c>
      <c r="BN162" s="85" t="s">
        <v>82</v>
      </c>
      <c r="BO162" s="85" t="s">
        <v>113</v>
      </c>
      <c r="BP162" s="85" t="s">
        <v>83</v>
      </c>
      <c r="BQ162" s="85" t="s">
        <v>162</v>
      </c>
    </row>
    <row r="163" spans="1:69" x14ac:dyDescent="0.2">
      <c r="A163" s="85">
        <v>162</v>
      </c>
      <c r="B163" s="85">
        <v>5700866</v>
      </c>
      <c r="C163" s="85" t="s">
        <v>368</v>
      </c>
      <c r="D163" s="85">
        <v>667</v>
      </c>
      <c r="E163" s="85" t="s">
        <v>369</v>
      </c>
      <c r="F163" s="85" t="s">
        <v>86</v>
      </c>
      <c r="G163" s="85" t="s">
        <v>491</v>
      </c>
      <c r="H163" s="85" t="s">
        <v>64</v>
      </c>
      <c r="I163" s="85" t="s">
        <v>62</v>
      </c>
      <c r="J163" s="85" t="s">
        <v>62</v>
      </c>
      <c r="K163" s="85" t="s">
        <v>62</v>
      </c>
      <c r="L163" s="85" t="s">
        <v>62</v>
      </c>
      <c r="M163" s="85" t="s">
        <v>62</v>
      </c>
      <c r="N163" s="85" t="s">
        <v>62</v>
      </c>
      <c r="O163" s="85" t="s">
        <v>62</v>
      </c>
      <c r="P163" s="85" t="s">
        <v>117</v>
      </c>
      <c r="Q163" s="85" t="s">
        <v>117</v>
      </c>
      <c r="R163" s="85" t="s">
        <v>118</v>
      </c>
      <c r="S163" s="85" t="s">
        <v>62</v>
      </c>
      <c r="T163" s="85" t="s">
        <v>68</v>
      </c>
      <c r="U163" s="85" t="s">
        <v>62</v>
      </c>
      <c r="V163" s="85" t="s">
        <v>62</v>
      </c>
      <c r="W163" s="85" t="s">
        <v>62</v>
      </c>
      <c r="X163" s="4" t="s">
        <v>529</v>
      </c>
      <c r="Y163" s="85" t="s">
        <v>62</v>
      </c>
      <c r="Z163" s="85" t="s">
        <v>62</v>
      </c>
      <c r="AA163" s="85" t="s">
        <v>132</v>
      </c>
      <c r="AB163" s="85" t="s">
        <v>62</v>
      </c>
      <c r="AC163" s="85" t="s">
        <v>62</v>
      </c>
      <c r="AD163" s="85" t="s">
        <v>62</v>
      </c>
      <c r="AE163" s="85" t="s">
        <v>62</v>
      </c>
      <c r="AF163" s="85" t="s">
        <v>62</v>
      </c>
      <c r="AG163" s="85" t="s">
        <v>62</v>
      </c>
      <c r="AH163" s="85" t="s">
        <v>62</v>
      </c>
      <c r="AI163" s="85" t="s">
        <v>62</v>
      </c>
      <c r="AJ163" s="21" t="s">
        <v>531</v>
      </c>
      <c r="AK163" s="85" t="s">
        <v>113</v>
      </c>
      <c r="AL163" s="85" t="s">
        <v>105</v>
      </c>
      <c r="AM163" s="85" t="s">
        <v>62</v>
      </c>
      <c r="AN163" s="85" t="s">
        <v>73</v>
      </c>
      <c r="AO163" s="85" t="s">
        <v>62</v>
      </c>
      <c r="AP163" s="4" t="s">
        <v>515</v>
      </c>
      <c r="AQ163" s="85" t="s">
        <v>112</v>
      </c>
      <c r="AR163" s="85" t="s">
        <v>75</v>
      </c>
      <c r="AS163" s="85" t="s">
        <v>62</v>
      </c>
      <c r="AT163" s="85" t="s">
        <v>62</v>
      </c>
      <c r="AU163" s="85" t="s">
        <v>62</v>
      </c>
      <c r="AV163" s="85" t="s">
        <v>62</v>
      </c>
      <c r="AW163" s="85" t="s">
        <v>205</v>
      </c>
      <c r="AX163" s="4" t="s">
        <v>205</v>
      </c>
      <c r="AY163" s="85" t="s">
        <v>77</v>
      </c>
      <c r="AZ163" s="85" t="s">
        <v>62</v>
      </c>
      <c r="BA163" s="85" t="s">
        <v>62</v>
      </c>
      <c r="BB163" s="85" t="s">
        <v>101</v>
      </c>
      <c r="BC163" s="85" t="s">
        <v>62</v>
      </c>
      <c r="BD163" s="4" t="s">
        <v>101</v>
      </c>
      <c r="BE163" s="85" t="s">
        <v>62</v>
      </c>
      <c r="BF163" s="85" t="s">
        <v>91</v>
      </c>
      <c r="BG163" s="85" t="s">
        <v>62</v>
      </c>
      <c r="BH163" s="4" t="s">
        <v>91</v>
      </c>
      <c r="BI163" s="85" t="s">
        <v>80</v>
      </c>
      <c r="BJ163" s="85" t="s">
        <v>62</v>
      </c>
      <c r="BK163" s="85" t="s">
        <v>62</v>
      </c>
      <c r="BL163" s="85" t="s">
        <v>62</v>
      </c>
      <c r="BM163" s="85" t="s">
        <v>502</v>
      </c>
      <c r="BN163" s="85" t="s">
        <v>94</v>
      </c>
      <c r="BO163" s="85" t="s">
        <v>113</v>
      </c>
      <c r="BP163" s="85" t="s">
        <v>83</v>
      </c>
      <c r="BQ163" s="85" t="s">
        <v>162</v>
      </c>
    </row>
    <row r="164" spans="1:69" x14ac:dyDescent="0.2">
      <c r="A164" s="85">
        <v>163</v>
      </c>
      <c r="B164" s="85">
        <v>5701025</v>
      </c>
      <c r="C164" s="85" t="s">
        <v>370</v>
      </c>
      <c r="D164" s="85">
        <v>229</v>
      </c>
      <c r="E164" s="85" t="s">
        <v>62</v>
      </c>
      <c r="F164" s="85" t="s">
        <v>86</v>
      </c>
      <c r="G164" s="85" t="s">
        <v>482</v>
      </c>
      <c r="H164" s="85" t="s">
        <v>116</v>
      </c>
      <c r="I164" s="85" t="s">
        <v>62</v>
      </c>
      <c r="J164" s="85" t="s">
        <v>62</v>
      </c>
      <c r="K164" s="85" t="s">
        <v>62</v>
      </c>
      <c r="L164" s="85" t="s">
        <v>62</v>
      </c>
      <c r="M164" s="85" t="s">
        <v>62</v>
      </c>
      <c r="N164" s="85" t="s">
        <v>62</v>
      </c>
      <c r="O164" s="85" t="s">
        <v>62</v>
      </c>
      <c r="P164" s="85" t="s">
        <v>117</v>
      </c>
      <c r="Q164" s="85" t="s">
        <v>117</v>
      </c>
      <c r="R164" s="85" t="s">
        <v>66</v>
      </c>
      <c r="S164" s="85" t="s">
        <v>62</v>
      </c>
      <c r="T164" s="85" t="s">
        <v>62</v>
      </c>
      <c r="U164" s="85" t="s">
        <v>119</v>
      </c>
      <c r="V164" s="85" t="s">
        <v>62</v>
      </c>
      <c r="W164" s="85" t="s">
        <v>62</v>
      </c>
      <c r="X164" s="4" t="s">
        <v>530</v>
      </c>
      <c r="Z164" s="85" t="s">
        <v>62</v>
      </c>
      <c r="AA164" s="85" t="s">
        <v>62</v>
      </c>
      <c r="AB164" s="85" t="s">
        <v>62</v>
      </c>
      <c r="AC164" s="85" t="s">
        <v>62</v>
      </c>
      <c r="AD164" s="85" t="s">
        <v>62</v>
      </c>
      <c r="AE164" s="85" t="s">
        <v>62</v>
      </c>
      <c r="AF164" s="85" t="s">
        <v>62</v>
      </c>
      <c r="AG164" s="85" t="s">
        <v>62</v>
      </c>
      <c r="AH164" s="85" t="s">
        <v>62</v>
      </c>
      <c r="AI164" s="85" t="s">
        <v>97</v>
      </c>
      <c r="AJ164" s="21" t="s">
        <v>97</v>
      </c>
      <c r="AK164" s="85" t="s">
        <v>98</v>
      </c>
      <c r="AL164" s="85" t="s">
        <v>99</v>
      </c>
      <c r="AM164" s="85" t="s">
        <v>62</v>
      </c>
      <c r="AN164" s="85" t="s">
        <v>62</v>
      </c>
      <c r="AO164" s="85" t="s">
        <v>99</v>
      </c>
      <c r="AP164" s="4" t="s">
        <v>514</v>
      </c>
      <c r="AQ164" s="85" t="s">
        <v>99</v>
      </c>
      <c r="AR164" s="85" t="s">
        <v>75</v>
      </c>
      <c r="AS164" s="85" t="s">
        <v>62</v>
      </c>
      <c r="AT164" s="85" t="s">
        <v>62</v>
      </c>
      <c r="AU164" s="85" t="s">
        <v>62</v>
      </c>
      <c r="AV164" s="85" t="s">
        <v>62</v>
      </c>
      <c r="AW164" s="85" t="s">
        <v>205</v>
      </c>
      <c r="AX164" s="4" t="s">
        <v>205</v>
      </c>
      <c r="AY164" s="85" t="s">
        <v>100</v>
      </c>
      <c r="AZ164" s="85" t="s">
        <v>109</v>
      </c>
      <c r="BA164" s="85" t="s">
        <v>62</v>
      </c>
      <c r="BB164" s="85" t="s">
        <v>62</v>
      </c>
      <c r="BC164" s="85" t="s">
        <v>62</v>
      </c>
      <c r="BD164" s="4" t="s">
        <v>109</v>
      </c>
      <c r="BE164" s="85" t="s">
        <v>62</v>
      </c>
      <c r="BF164" s="85" t="s">
        <v>91</v>
      </c>
      <c r="BG164" s="85" t="s">
        <v>62</v>
      </c>
      <c r="BH164" s="4" t="s">
        <v>91</v>
      </c>
      <c r="BI164" s="85" t="s">
        <v>62</v>
      </c>
      <c r="BJ164" s="85" t="s">
        <v>62</v>
      </c>
      <c r="BK164" s="85" t="s">
        <v>93</v>
      </c>
      <c r="BL164" s="85" t="s">
        <v>62</v>
      </c>
      <c r="BM164" s="85" t="s">
        <v>508</v>
      </c>
      <c r="BN164" s="85" t="s">
        <v>152</v>
      </c>
      <c r="BO164" s="85" t="s">
        <v>70</v>
      </c>
      <c r="BP164" s="85" t="s">
        <v>156</v>
      </c>
      <c r="BQ164" s="85" t="s">
        <v>139</v>
      </c>
    </row>
    <row r="165" spans="1:69" x14ac:dyDescent="0.2">
      <c r="Y165" s="96">
        <f>COUNTIF(Y2:Y163,"Zákonodárci a řídící pracovníci")</f>
        <v>8</v>
      </c>
      <c r="Z165" s="96">
        <f>COUNTIF(Z2:Z163,"Specialisté, vědečtí a odborní duševní pracovníci")</f>
        <v>27</v>
      </c>
      <c r="AA165" s="96">
        <f>COUNTIF(AA2:AA163,"Techničtí a odborní pracovníci")</f>
        <v>28</v>
      </c>
      <c r="AB165" s="96">
        <f>COUNTIF(AB2:AB163,"Úředníci")</f>
        <v>21</v>
      </c>
      <c r="AC165" s="96">
        <f>COUNTIF(AC2:AC163,"Pracovníci ve službách a prodeji")</f>
        <v>25</v>
      </c>
      <c r="AD165" s="96">
        <f>COUNTIF(AD2:AD163,"Kvalifikovaní pracovníci v zemědělství, lesnictví a rybářství")</f>
        <v>1</v>
      </c>
      <c r="AE165" s="96">
        <f>COUNTIF(AE2:AE163,"Řemeslníci a opraváři")</f>
        <v>3</v>
      </c>
      <c r="AF165" s="96">
        <f>COUNTIF(AF2:AF163,"Obsluha strojů a zařízení, montéři")</f>
        <v>1</v>
      </c>
      <c r="AG165" s="96">
        <f>COUNTIF(AG2:AG163,"Pomocní a nekvalifikovaní pracovníci")</f>
        <v>2</v>
      </c>
      <c r="AH165" s="96">
        <f>COUNTIF(AH2:AH163,"Zaměstnanci v ozbrojených silách")</f>
        <v>3</v>
      </c>
      <c r="AI165" s="96">
        <f>COUNTIF(AI2:AI163,"Na žádné")</f>
        <v>57</v>
      </c>
    </row>
    <row r="167" spans="1:69" x14ac:dyDescent="0.2">
      <c r="Y167">
        <v>8</v>
      </c>
      <c r="Z167">
        <v>27</v>
      </c>
      <c r="AA167">
        <v>28</v>
      </c>
      <c r="AB167">
        <v>21</v>
      </c>
      <c r="AC167">
        <v>25</v>
      </c>
      <c r="AD167">
        <v>1</v>
      </c>
      <c r="AE167">
        <v>3</v>
      </c>
      <c r="AF167">
        <v>1</v>
      </c>
      <c r="AG167">
        <v>2</v>
      </c>
      <c r="AH167">
        <v>3</v>
      </c>
      <c r="AI167">
        <v>57</v>
      </c>
    </row>
    <row r="170" spans="1:69" x14ac:dyDescent="0.2">
      <c r="Z170" t="s">
        <v>69</v>
      </c>
      <c r="AA170" s="4">
        <v>8</v>
      </c>
    </row>
    <row r="171" spans="1:69" x14ac:dyDescent="0.2">
      <c r="Z171" s="85" t="s">
        <v>160</v>
      </c>
      <c r="AA171" s="4">
        <v>27</v>
      </c>
    </row>
    <row r="172" spans="1:69" x14ac:dyDescent="0.2">
      <c r="Z172" t="s">
        <v>132</v>
      </c>
      <c r="AA172" s="4">
        <v>28</v>
      </c>
    </row>
    <row r="173" spans="1:69" x14ac:dyDescent="0.2">
      <c r="Z173" s="96" t="s">
        <v>137</v>
      </c>
      <c r="AA173" s="4">
        <v>21</v>
      </c>
    </row>
    <row r="174" spans="1:69" x14ac:dyDescent="0.2">
      <c r="Z174" s="85" t="s">
        <v>88</v>
      </c>
      <c r="AA174" s="4">
        <v>25</v>
      </c>
    </row>
    <row r="175" spans="1:69" x14ac:dyDescent="0.2">
      <c r="Z175" s="96" t="s">
        <v>226</v>
      </c>
      <c r="AA175" s="4">
        <v>1</v>
      </c>
    </row>
    <row r="176" spans="1:69" x14ac:dyDescent="0.2">
      <c r="Z176" s="96" t="s">
        <v>252</v>
      </c>
      <c r="AA176" s="4">
        <v>3</v>
      </c>
    </row>
    <row r="177" spans="26:27" x14ac:dyDescent="0.2">
      <c r="Z177" s="85" t="s">
        <v>187</v>
      </c>
      <c r="AA177" s="4">
        <v>1</v>
      </c>
    </row>
    <row r="178" spans="26:27" x14ac:dyDescent="0.2">
      <c r="Z178" s="85" t="s">
        <v>248</v>
      </c>
      <c r="AA178" s="4">
        <v>2</v>
      </c>
    </row>
    <row r="179" spans="26:27" x14ac:dyDescent="0.2">
      <c r="Z179" s="85" t="s">
        <v>151</v>
      </c>
      <c r="AA179" s="4">
        <v>3</v>
      </c>
    </row>
    <row r="180" spans="26:27" x14ac:dyDescent="0.2">
      <c r="Z180" s="85" t="s">
        <v>97</v>
      </c>
      <c r="AA180" s="4">
        <v>57</v>
      </c>
    </row>
  </sheetData>
  <autoFilter ref="A1:BQ165" xr:uid="{39CC5293-3005-467D-B623-558BCBF47BDD}"/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170"/>
  <sheetViews>
    <sheetView topLeftCell="W127" workbookViewId="0">
      <selection activeCell="AB69" sqref="AB69"/>
    </sheetView>
  </sheetViews>
  <sheetFormatPr defaultRowHeight="12.75" x14ac:dyDescent="0.2"/>
  <cols>
    <col min="1" max="1" width="12.7109375" customWidth="1"/>
    <col min="2" max="2" width="13.7109375" customWidth="1"/>
    <col min="3" max="4" width="16.7109375" customWidth="1"/>
    <col min="5" max="5" width="12.7109375" customWidth="1"/>
    <col min="6" max="60" width="20.7109375" customWidth="1"/>
    <col min="61" max="61" width="49.5703125" bestFit="1" customWidth="1"/>
  </cols>
  <sheetData>
    <row r="1" spans="1:69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  <c r="BG1" s="4" t="s">
        <v>58</v>
      </c>
      <c r="BH1" s="4" t="s">
        <v>59</v>
      </c>
      <c r="BI1" s="4" t="s">
        <v>60</v>
      </c>
      <c r="BJ1" s="4" t="s">
        <v>371</v>
      </c>
      <c r="BK1" s="4" t="s">
        <v>372</v>
      </c>
      <c r="BL1" s="4" t="s">
        <v>373</v>
      </c>
      <c r="BM1" s="4" t="s">
        <v>374</v>
      </c>
      <c r="BN1" s="4" t="s">
        <v>375</v>
      </c>
      <c r="BO1" s="4" t="s">
        <v>376</v>
      </c>
      <c r="BP1" s="4" t="s">
        <v>376</v>
      </c>
      <c r="BQ1" s="4" t="s">
        <v>377</v>
      </c>
    </row>
    <row r="2" spans="1:69" x14ac:dyDescent="0.2">
      <c r="A2" s="2">
        <v>1</v>
      </c>
      <c r="B2" s="2">
        <v>5673667</v>
      </c>
      <c r="C2" s="3" t="s">
        <v>61</v>
      </c>
      <c r="D2" s="2">
        <v>204</v>
      </c>
      <c r="E2" s="1"/>
      <c r="F2" s="2">
        <v>1</v>
      </c>
      <c r="G2" s="2">
        <v>12</v>
      </c>
      <c r="H2" s="2">
        <v>4</v>
      </c>
      <c r="I2" s="2">
        <v>0</v>
      </c>
      <c r="J2" s="2">
        <v>2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2</v>
      </c>
      <c r="R2" s="2">
        <v>1</v>
      </c>
      <c r="S2" s="2">
        <v>2</v>
      </c>
      <c r="T2" s="2">
        <v>0</v>
      </c>
      <c r="U2" s="2">
        <v>0</v>
      </c>
      <c r="V2" s="2">
        <v>0</v>
      </c>
      <c r="W2" s="2">
        <v>1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3</v>
      </c>
      <c r="AI2" s="2">
        <v>3</v>
      </c>
      <c r="AJ2" s="2">
        <v>1</v>
      </c>
      <c r="AK2" s="2">
        <v>2</v>
      </c>
      <c r="AL2" s="2">
        <v>0</v>
      </c>
      <c r="AM2" s="2">
        <v>2</v>
      </c>
      <c r="AN2" s="2">
        <v>5</v>
      </c>
      <c r="AO2" s="2">
        <v>1</v>
      </c>
      <c r="AP2" s="2">
        <v>0</v>
      </c>
      <c r="AQ2" s="2">
        <v>0</v>
      </c>
      <c r="AR2" s="2">
        <v>0</v>
      </c>
      <c r="AS2" s="2">
        <v>0</v>
      </c>
      <c r="AT2" s="2">
        <v>2</v>
      </c>
      <c r="AU2" s="2">
        <v>0</v>
      </c>
      <c r="AV2" s="2">
        <v>2</v>
      </c>
      <c r="AW2" s="2">
        <v>0</v>
      </c>
      <c r="AX2" s="2">
        <v>0</v>
      </c>
      <c r="AY2" s="2">
        <v>0</v>
      </c>
      <c r="AZ2" s="2">
        <v>0</v>
      </c>
      <c r="BA2" s="2">
        <v>3</v>
      </c>
      <c r="BB2" s="2">
        <v>1</v>
      </c>
      <c r="BC2" s="2">
        <v>0</v>
      </c>
      <c r="BD2" s="2">
        <v>0</v>
      </c>
      <c r="BE2" s="2">
        <v>4</v>
      </c>
      <c r="BF2" s="2">
        <v>4</v>
      </c>
      <c r="BG2" s="2">
        <v>3</v>
      </c>
      <c r="BH2" s="2">
        <v>4</v>
      </c>
      <c r="BI2" s="2">
        <v>5</v>
      </c>
      <c r="BJ2" s="4">
        <f>IF(AO2=1,"0,5",0)+IF(AR2=4,"0,5",0)-IF(AP2=2,"-0,5",0)-IF(AQ2=2,"-0,5",0)</f>
        <v>0.5</v>
      </c>
      <c r="BK2" s="4">
        <f>IF(AU2=1,1/3,0)+IF(AV2=2,1/3,0)+IF(AW2=3,-1/3,0)+IF(AX2=4,1/3,0)</f>
        <v>0.33333333333333331</v>
      </c>
      <c r="BL2" s="4">
        <f>IF(BA2=3,1,0)</f>
        <v>1</v>
      </c>
      <c r="BM2" s="4">
        <f>IF(BB2=1,1,0)-IF(BC2=2,0.25,0)-IF(BD2=3,0.25,0)-IF(BE2=4,0.25,0)</f>
        <v>0.75</v>
      </c>
      <c r="BN2" s="4">
        <f>BJ2+BK2+BL2+BM2</f>
        <v>2.583333333333333</v>
      </c>
      <c r="BO2" s="4">
        <f>IF(AT2=2,1,0)</f>
        <v>1</v>
      </c>
      <c r="BP2" s="4">
        <f>IF(BF2=3,1,0)</f>
        <v>0</v>
      </c>
      <c r="BQ2" s="4">
        <f>BO2+BP2</f>
        <v>1</v>
      </c>
    </row>
    <row r="3" spans="1:69" x14ac:dyDescent="0.2">
      <c r="A3" s="2">
        <v>2</v>
      </c>
      <c r="B3" s="2">
        <v>5673668</v>
      </c>
      <c r="C3" s="3" t="s">
        <v>85</v>
      </c>
      <c r="D3" s="2">
        <v>490</v>
      </c>
      <c r="E3" s="1"/>
      <c r="F3" s="2">
        <v>2</v>
      </c>
      <c r="G3" s="2">
        <v>13</v>
      </c>
      <c r="H3" s="2">
        <v>4</v>
      </c>
      <c r="I3" s="2">
        <v>0</v>
      </c>
      <c r="J3" s="2">
        <v>2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3</v>
      </c>
      <c r="R3" s="2">
        <v>1</v>
      </c>
      <c r="S3" s="2">
        <v>2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3</v>
      </c>
      <c r="AI3" s="2">
        <v>3</v>
      </c>
      <c r="AJ3" s="2">
        <v>1</v>
      </c>
      <c r="AK3" s="2">
        <v>2</v>
      </c>
      <c r="AL3" s="2">
        <v>0</v>
      </c>
      <c r="AM3" s="2">
        <v>2</v>
      </c>
      <c r="AN3" s="2">
        <v>5</v>
      </c>
      <c r="AO3" s="2">
        <v>1</v>
      </c>
      <c r="AP3" s="2">
        <v>2</v>
      </c>
      <c r="AQ3" s="2">
        <v>0</v>
      </c>
      <c r="AR3" s="2">
        <v>0</v>
      </c>
      <c r="AS3" s="2">
        <v>0</v>
      </c>
      <c r="AT3" s="2">
        <v>2</v>
      </c>
      <c r="AU3" s="2">
        <v>0</v>
      </c>
      <c r="AV3" s="2">
        <v>2</v>
      </c>
      <c r="AW3" s="2">
        <v>0</v>
      </c>
      <c r="AX3" s="2">
        <v>0</v>
      </c>
      <c r="AY3" s="2">
        <v>1</v>
      </c>
      <c r="AZ3" s="2">
        <v>2</v>
      </c>
      <c r="BA3" s="2">
        <v>0</v>
      </c>
      <c r="BB3" s="2">
        <v>1</v>
      </c>
      <c r="BC3" s="2">
        <v>2</v>
      </c>
      <c r="BD3" s="2">
        <v>3</v>
      </c>
      <c r="BE3" s="2">
        <v>4</v>
      </c>
      <c r="BF3" s="2">
        <v>3</v>
      </c>
      <c r="BG3" s="2">
        <v>3</v>
      </c>
      <c r="BH3" s="2">
        <v>4</v>
      </c>
      <c r="BI3" s="2">
        <v>8</v>
      </c>
      <c r="BJ3" s="4">
        <f t="shared" ref="BJ3:BJ66" si="0">IF(AO3=1,"0,5",0)+IF(AR3=4,"0,5",0)-IF(AP3=2,"-0,5",0)-IF(AQ3=2,"-0,5",0)</f>
        <v>1</v>
      </c>
      <c r="BK3" s="4">
        <f t="shared" ref="BK3:BK66" si="1">IF(AU3=1,1/3,0)+IF(AV3=2,1/3,0)+IF(AW3=3,-1/3,0)+IF(AX3=4,1/3,0)</f>
        <v>0.33333333333333331</v>
      </c>
      <c r="BL3" s="4">
        <f t="shared" ref="BL3:BL66" si="2">IF(BA3=3,1,0)</f>
        <v>0</v>
      </c>
      <c r="BM3" s="4">
        <f t="shared" ref="BM3:BM66" si="3">IF(BB3=1,1,0)-IF(BC3=2,0.25,0)-IF(BD3=3,0.25,0)-IF(BE3=4,0.25,0)</f>
        <v>0.25</v>
      </c>
      <c r="BN3" s="4">
        <f t="shared" ref="BN3:BN66" si="4">BJ3+BK3+BL3+BM3</f>
        <v>1.5833333333333333</v>
      </c>
      <c r="BO3" s="4">
        <f t="shared" ref="BO3:BO66" si="5">IF(AT3=2,1,0)</f>
        <v>1</v>
      </c>
      <c r="BP3" s="4">
        <f t="shared" ref="BP3:BP66" si="6">IF(BF3=3,1,0)</f>
        <v>1</v>
      </c>
      <c r="BQ3" s="4">
        <f t="shared" ref="BQ3:BQ66" si="7">BO3+BP3</f>
        <v>2</v>
      </c>
    </row>
    <row r="4" spans="1:69" x14ac:dyDescent="0.2">
      <c r="A4" s="2">
        <v>3</v>
      </c>
      <c r="B4" s="2">
        <v>5673670</v>
      </c>
      <c r="C4" s="3" t="s">
        <v>96</v>
      </c>
      <c r="D4" s="2">
        <v>1263</v>
      </c>
      <c r="E4" s="1"/>
      <c r="F4" s="2">
        <v>2</v>
      </c>
      <c r="G4" s="2">
        <v>9</v>
      </c>
      <c r="H4" s="2">
        <v>4</v>
      </c>
      <c r="I4" s="2">
        <v>0</v>
      </c>
      <c r="J4" s="2">
        <v>2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3</v>
      </c>
      <c r="R4" s="2">
        <v>1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11</v>
      </c>
      <c r="AH4" s="2">
        <v>2</v>
      </c>
      <c r="AI4" s="2">
        <v>4</v>
      </c>
      <c r="AJ4" s="2">
        <v>0</v>
      </c>
      <c r="AK4" s="2">
        <v>0</v>
      </c>
      <c r="AL4" s="2">
        <v>3</v>
      </c>
      <c r="AM4" s="2">
        <v>4</v>
      </c>
      <c r="AN4" s="2">
        <v>4</v>
      </c>
      <c r="AO4" s="2">
        <v>1</v>
      </c>
      <c r="AP4" s="2">
        <v>0</v>
      </c>
      <c r="AQ4" s="2">
        <v>0</v>
      </c>
      <c r="AR4" s="2">
        <v>0</v>
      </c>
      <c r="AS4" s="2">
        <v>0</v>
      </c>
      <c r="AT4" s="2">
        <v>1</v>
      </c>
      <c r="AU4" s="2">
        <v>0</v>
      </c>
      <c r="AV4" s="2">
        <v>0</v>
      </c>
      <c r="AW4" s="2">
        <v>3</v>
      </c>
      <c r="AX4" s="2">
        <v>0</v>
      </c>
      <c r="AY4" s="2">
        <v>1</v>
      </c>
      <c r="AZ4" s="2">
        <v>0</v>
      </c>
      <c r="BA4" s="2">
        <v>0</v>
      </c>
      <c r="BB4" s="2">
        <v>1</v>
      </c>
      <c r="BC4" s="2">
        <v>0</v>
      </c>
      <c r="BD4" s="2">
        <v>0</v>
      </c>
      <c r="BE4" s="2">
        <v>0</v>
      </c>
      <c r="BF4" s="2">
        <v>4</v>
      </c>
      <c r="BG4" s="2">
        <v>2</v>
      </c>
      <c r="BH4" s="2">
        <v>4</v>
      </c>
      <c r="BI4" s="2">
        <v>2</v>
      </c>
      <c r="BJ4" s="4">
        <f t="shared" si="0"/>
        <v>0.5</v>
      </c>
      <c r="BK4" s="4">
        <f t="shared" si="1"/>
        <v>-0.33333333333333331</v>
      </c>
      <c r="BL4" s="4">
        <f t="shared" si="2"/>
        <v>0</v>
      </c>
      <c r="BM4" s="4">
        <f t="shared" si="3"/>
        <v>1</v>
      </c>
      <c r="BN4" s="4">
        <f t="shared" si="4"/>
        <v>1.1666666666666667</v>
      </c>
      <c r="BO4" s="4">
        <f t="shared" si="5"/>
        <v>0</v>
      </c>
      <c r="BP4" s="4">
        <f t="shared" si="6"/>
        <v>0</v>
      </c>
      <c r="BQ4" s="4">
        <f t="shared" si="7"/>
        <v>0</v>
      </c>
    </row>
    <row r="5" spans="1:69" x14ac:dyDescent="0.2">
      <c r="A5" s="2">
        <v>4</v>
      </c>
      <c r="B5" s="2">
        <v>5673682</v>
      </c>
      <c r="C5" s="3" t="s">
        <v>103</v>
      </c>
      <c r="D5" s="2">
        <v>542</v>
      </c>
      <c r="E5" s="1"/>
      <c r="F5" s="2">
        <v>1</v>
      </c>
      <c r="G5" s="2">
        <v>9</v>
      </c>
      <c r="H5" s="2">
        <v>4</v>
      </c>
      <c r="I5" s="2">
        <v>0</v>
      </c>
      <c r="J5" s="2">
        <v>2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1</v>
      </c>
      <c r="R5" s="2">
        <v>1</v>
      </c>
      <c r="S5" s="2">
        <v>2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3</v>
      </c>
      <c r="AI5" s="2">
        <v>2</v>
      </c>
      <c r="AJ5" s="2">
        <v>0</v>
      </c>
      <c r="AK5" s="2">
        <v>2</v>
      </c>
      <c r="AL5" s="2">
        <v>0</v>
      </c>
      <c r="AM5" s="2">
        <v>3</v>
      </c>
      <c r="AN5" s="2">
        <v>2</v>
      </c>
      <c r="AO5" s="2">
        <v>0</v>
      </c>
      <c r="AP5" s="2">
        <v>0</v>
      </c>
      <c r="AQ5" s="2">
        <v>0</v>
      </c>
      <c r="AR5" s="2">
        <v>4</v>
      </c>
      <c r="AS5" s="2">
        <v>0</v>
      </c>
      <c r="AT5" s="2">
        <v>1</v>
      </c>
      <c r="AU5" s="2">
        <v>1</v>
      </c>
      <c r="AV5" s="2">
        <v>0</v>
      </c>
      <c r="AW5" s="2">
        <v>3</v>
      </c>
      <c r="AX5" s="2">
        <v>0</v>
      </c>
      <c r="AY5" s="2">
        <v>0</v>
      </c>
      <c r="AZ5" s="2">
        <v>0</v>
      </c>
      <c r="BA5" s="2">
        <v>3</v>
      </c>
      <c r="BB5" s="2">
        <v>1</v>
      </c>
      <c r="BC5" s="2">
        <v>0</v>
      </c>
      <c r="BD5" s="2">
        <v>0</v>
      </c>
      <c r="BE5" s="2">
        <v>0</v>
      </c>
      <c r="BF5" s="2">
        <v>4</v>
      </c>
      <c r="BG5" s="2">
        <v>3</v>
      </c>
      <c r="BH5" s="2">
        <v>4</v>
      </c>
      <c r="BI5" s="2">
        <v>2</v>
      </c>
      <c r="BJ5" s="4">
        <f t="shared" si="0"/>
        <v>0.5</v>
      </c>
      <c r="BK5" s="4">
        <f t="shared" si="1"/>
        <v>0</v>
      </c>
      <c r="BL5" s="4">
        <f t="shared" si="2"/>
        <v>1</v>
      </c>
      <c r="BM5" s="4">
        <f t="shared" si="3"/>
        <v>1</v>
      </c>
      <c r="BN5" s="4">
        <f t="shared" si="4"/>
        <v>2.5</v>
      </c>
      <c r="BO5" s="4">
        <f t="shared" si="5"/>
        <v>0</v>
      </c>
      <c r="BP5" s="4">
        <f t="shared" si="6"/>
        <v>0</v>
      </c>
      <c r="BQ5" s="4">
        <f t="shared" si="7"/>
        <v>0</v>
      </c>
    </row>
    <row r="6" spans="1:69" x14ac:dyDescent="0.2">
      <c r="A6" s="2">
        <v>5</v>
      </c>
      <c r="B6" s="2">
        <v>5673687</v>
      </c>
      <c r="C6" s="3" t="s">
        <v>110</v>
      </c>
      <c r="D6" s="2">
        <v>248</v>
      </c>
      <c r="E6" s="1" t="s">
        <v>111</v>
      </c>
      <c r="F6" s="2">
        <v>2</v>
      </c>
      <c r="G6" s="2">
        <v>19</v>
      </c>
      <c r="H6" s="2">
        <v>4</v>
      </c>
      <c r="I6" s="2">
        <v>0</v>
      </c>
      <c r="J6" s="2">
        <v>2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1</v>
      </c>
      <c r="R6" s="2">
        <v>0</v>
      </c>
      <c r="S6" s="2">
        <v>2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11</v>
      </c>
      <c r="AH6" s="2">
        <v>3</v>
      </c>
      <c r="AI6" s="2">
        <v>2</v>
      </c>
      <c r="AJ6" s="2">
        <v>0</v>
      </c>
      <c r="AK6" s="2">
        <v>2</v>
      </c>
      <c r="AL6" s="2">
        <v>0</v>
      </c>
      <c r="AM6" s="2">
        <v>1</v>
      </c>
      <c r="AN6" s="2">
        <v>5</v>
      </c>
      <c r="AO6" s="2">
        <v>1</v>
      </c>
      <c r="AP6" s="2">
        <v>0</v>
      </c>
      <c r="AQ6" s="2">
        <v>0</v>
      </c>
      <c r="AR6" s="2">
        <v>0</v>
      </c>
      <c r="AS6" s="2">
        <v>0</v>
      </c>
      <c r="AT6" s="2">
        <v>2</v>
      </c>
      <c r="AU6" s="2">
        <v>1</v>
      </c>
      <c r="AV6" s="2">
        <v>0</v>
      </c>
      <c r="AW6" s="2">
        <v>0</v>
      </c>
      <c r="AX6" s="2">
        <v>0</v>
      </c>
      <c r="AY6" s="2">
        <v>0</v>
      </c>
      <c r="AZ6" s="2">
        <v>2</v>
      </c>
      <c r="BA6" s="2">
        <v>0</v>
      </c>
      <c r="BB6" s="2">
        <v>0</v>
      </c>
      <c r="BC6" s="2">
        <v>0</v>
      </c>
      <c r="BD6" s="2">
        <v>0</v>
      </c>
      <c r="BE6" s="2">
        <v>4</v>
      </c>
      <c r="BF6" s="2">
        <v>3</v>
      </c>
      <c r="BG6" s="2">
        <v>1</v>
      </c>
      <c r="BH6" s="2">
        <v>4</v>
      </c>
      <c r="BI6" s="2">
        <v>6</v>
      </c>
      <c r="BJ6" s="4">
        <f t="shared" si="0"/>
        <v>0.5</v>
      </c>
      <c r="BK6" s="4">
        <f t="shared" si="1"/>
        <v>0.33333333333333331</v>
      </c>
      <c r="BL6" s="4">
        <f t="shared" si="2"/>
        <v>0</v>
      </c>
      <c r="BM6" s="4">
        <f t="shared" si="3"/>
        <v>-0.25</v>
      </c>
      <c r="BN6" s="4">
        <f t="shared" si="4"/>
        <v>0.58333333333333326</v>
      </c>
      <c r="BO6" s="4">
        <f t="shared" si="5"/>
        <v>1</v>
      </c>
      <c r="BP6" s="4">
        <f t="shared" si="6"/>
        <v>1</v>
      </c>
      <c r="BQ6" s="4">
        <f t="shared" si="7"/>
        <v>2</v>
      </c>
    </row>
    <row r="7" spans="1:69" x14ac:dyDescent="0.2">
      <c r="A7" s="2">
        <v>6</v>
      </c>
      <c r="B7" s="2">
        <v>5673724</v>
      </c>
      <c r="C7" s="3" t="s">
        <v>115</v>
      </c>
      <c r="D7" s="2">
        <v>142</v>
      </c>
      <c r="E7" s="1"/>
      <c r="F7" s="2">
        <v>2</v>
      </c>
      <c r="G7" s="2">
        <v>18</v>
      </c>
      <c r="H7" s="2">
        <v>2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8</v>
      </c>
      <c r="Q7" s="2">
        <v>4</v>
      </c>
      <c r="R7" s="2">
        <v>0</v>
      </c>
      <c r="S7" s="2">
        <v>0</v>
      </c>
      <c r="T7" s="2">
        <v>3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11</v>
      </c>
      <c r="AH7" s="2">
        <v>3</v>
      </c>
      <c r="AI7" s="2">
        <v>4</v>
      </c>
      <c r="AJ7" s="2">
        <v>0</v>
      </c>
      <c r="AK7" s="2">
        <v>0</v>
      </c>
      <c r="AL7" s="2">
        <v>3</v>
      </c>
      <c r="AM7" s="2">
        <v>4</v>
      </c>
      <c r="AN7" s="2">
        <v>5</v>
      </c>
      <c r="AO7" s="2">
        <v>1</v>
      </c>
      <c r="AP7" s="2">
        <v>0</v>
      </c>
      <c r="AQ7" s="2">
        <v>0</v>
      </c>
      <c r="AR7" s="2">
        <v>0</v>
      </c>
      <c r="AS7" s="2">
        <v>0</v>
      </c>
      <c r="AT7" s="2">
        <v>1</v>
      </c>
      <c r="AU7" s="2">
        <v>1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3</v>
      </c>
      <c r="BB7" s="2">
        <v>1</v>
      </c>
      <c r="BC7" s="2">
        <v>0</v>
      </c>
      <c r="BD7" s="2">
        <v>0</v>
      </c>
      <c r="BE7" s="2">
        <v>4</v>
      </c>
      <c r="BF7" s="2">
        <v>4</v>
      </c>
      <c r="BG7" s="2">
        <v>2</v>
      </c>
      <c r="BH7" s="2">
        <v>4</v>
      </c>
      <c r="BI7" s="2">
        <v>2</v>
      </c>
      <c r="BJ7" s="4">
        <f t="shared" si="0"/>
        <v>0.5</v>
      </c>
      <c r="BK7" s="4">
        <f t="shared" si="1"/>
        <v>0.33333333333333331</v>
      </c>
      <c r="BL7" s="4">
        <f t="shared" si="2"/>
        <v>1</v>
      </c>
      <c r="BM7" s="4">
        <f t="shared" si="3"/>
        <v>0.75</v>
      </c>
      <c r="BN7" s="4">
        <f t="shared" si="4"/>
        <v>2.583333333333333</v>
      </c>
      <c r="BO7" s="4">
        <f t="shared" si="5"/>
        <v>0</v>
      </c>
      <c r="BP7" s="4">
        <f t="shared" si="6"/>
        <v>0</v>
      </c>
      <c r="BQ7" s="4">
        <f t="shared" si="7"/>
        <v>0</v>
      </c>
    </row>
    <row r="8" spans="1:69" x14ac:dyDescent="0.2">
      <c r="A8" s="2">
        <v>7</v>
      </c>
      <c r="B8" s="2">
        <v>5673727</v>
      </c>
      <c r="C8" s="3" t="s">
        <v>120</v>
      </c>
      <c r="D8" s="2">
        <v>263</v>
      </c>
      <c r="E8" s="1"/>
      <c r="F8" s="2">
        <v>1</v>
      </c>
      <c r="G8" s="2">
        <v>30</v>
      </c>
      <c r="H8" s="2">
        <v>2</v>
      </c>
      <c r="I8" s="2">
        <v>0</v>
      </c>
      <c r="J8" s="2">
        <v>0</v>
      </c>
      <c r="K8" s="2">
        <v>0</v>
      </c>
      <c r="L8" s="2">
        <v>4</v>
      </c>
      <c r="M8" s="2">
        <v>0</v>
      </c>
      <c r="N8" s="2">
        <v>0</v>
      </c>
      <c r="O8" s="2">
        <v>0</v>
      </c>
      <c r="P8" s="2">
        <v>0</v>
      </c>
      <c r="Q8" s="2">
        <v>3</v>
      </c>
      <c r="R8" s="2">
        <v>0</v>
      </c>
      <c r="S8" s="2">
        <v>0</v>
      </c>
      <c r="T8" s="2">
        <v>0</v>
      </c>
      <c r="U8" s="2">
        <v>4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11</v>
      </c>
      <c r="AH8" s="2">
        <v>3</v>
      </c>
      <c r="AI8" s="2">
        <v>2</v>
      </c>
      <c r="AJ8" s="2">
        <v>0</v>
      </c>
      <c r="AK8" s="2">
        <v>2</v>
      </c>
      <c r="AL8" s="2">
        <v>0</v>
      </c>
      <c r="AM8" s="2">
        <v>3</v>
      </c>
      <c r="AN8" s="2">
        <v>3</v>
      </c>
      <c r="AO8" s="2">
        <v>0</v>
      </c>
      <c r="AP8" s="2">
        <v>2</v>
      </c>
      <c r="AQ8" s="2">
        <v>0</v>
      </c>
      <c r="AR8" s="2">
        <v>0</v>
      </c>
      <c r="AS8" s="2">
        <v>0</v>
      </c>
      <c r="AT8" s="2">
        <v>2</v>
      </c>
      <c r="AU8" s="2">
        <v>0</v>
      </c>
      <c r="AV8" s="2">
        <v>0</v>
      </c>
      <c r="AW8" s="2">
        <v>3</v>
      </c>
      <c r="AX8" s="2">
        <v>0</v>
      </c>
      <c r="AY8" s="2">
        <v>0</v>
      </c>
      <c r="AZ8" s="2">
        <v>0</v>
      </c>
      <c r="BA8" s="2">
        <v>3</v>
      </c>
      <c r="BB8" s="2">
        <v>0</v>
      </c>
      <c r="BC8" s="2">
        <v>0</v>
      </c>
      <c r="BD8" s="2">
        <v>0</v>
      </c>
      <c r="BE8" s="2">
        <v>4</v>
      </c>
      <c r="BF8" s="2">
        <v>3</v>
      </c>
      <c r="BG8" s="2">
        <v>3</v>
      </c>
      <c r="BH8" s="2">
        <v>4</v>
      </c>
      <c r="BI8" s="2">
        <v>8</v>
      </c>
      <c r="BJ8" s="4">
        <f t="shared" si="0"/>
        <v>0.5</v>
      </c>
      <c r="BK8" s="4">
        <f t="shared" si="1"/>
        <v>-0.33333333333333331</v>
      </c>
      <c r="BL8" s="4">
        <f t="shared" si="2"/>
        <v>1</v>
      </c>
      <c r="BM8" s="4">
        <f t="shared" si="3"/>
        <v>-0.25</v>
      </c>
      <c r="BN8" s="4">
        <f t="shared" si="4"/>
        <v>0.91666666666666674</v>
      </c>
      <c r="BO8" s="4">
        <f t="shared" si="5"/>
        <v>1</v>
      </c>
      <c r="BP8" s="4">
        <f t="shared" si="6"/>
        <v>1</v>
      </c>
      <c r="BQ8" s="4">
        <f t="shared" si="7"/>
        <v>2</v>
      </c>
    </row>
    <row r="9" spans="1:69" x14ac:dyDescent="0.2">
      <c r="A9" s="2">
        <v>8</v>
      </c>
      <c r="B9" s="2">
        <v>5673729</v>
      </c>
      <c r="C9" s="3" t="s">
        <v>124</v>
      </c>
      <c r="D9" s="2">
        <v>202</v>
      </c>
      <c r="E9" s="1"/>
      <c r="F9" s="2">
        <v>1</v>
      </c>
      <c r="G9" s="2">
        <v>44</v>
      </c>
      <c r="H9" s="2">
        <v>2</v>
      </c>
      <c r="I9" s="2">
        <v>0</v>
      </c>
      <c r="J9" s="2">
        <v>2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1</v>
      </c>
      <c r="R9" s="2">
        <v>1</v>
      </c>
      <c r="S9" s="2">
        <v>2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3</v>
      </c>
      <c r="AI9" s="2">
        <v>3</v>
      </c>
      <c r="AJ9" s="2">
        <v>1</v>
      </c>
      <c r="AK9" s="2">
        <v>2</v>
      </c>
      <c r="AL9" s="2">
        <v>0</v>
      </c>
      <c r="AM9" s="2">
        <v>2</v>
      </c>
      <c r="AN9" s="2">
        <v>4</v>
      </c>
      <c r="AO9" s="2">
        <v>0</v>
      </c>
      <c r="AP9" s="2">
        <v>2</v>
      </c>
      <c r="AQ9" s="2">
        <v>0</v>
      </c>
      <c r="AR9" s="2">
        <v>0</v>
      </c>
      <c r="AS9" s="2">
        <v>0</v>
      </c>
      <c r="AT9" s="2">
        <v>1</v>
      </c>
      <c r="AU9" s="2">
        <v>0</v>
      </c>
      <c r="AV9" s="2">
        <v>0</v>
      </c>
      <c r="AW9" s="2">
        <v>0</v>
      </c>
      <c r="AX9" s="2">
        <v>4</v>
      </c>
      <c r="AY9" s="2">
        <v>0</v>
      </c>
      <c r="AZ9" s="2">
        <v>2</v>
      </c>
      <c r="BA9" s="2">
        <v>0</v>
      </c>
      <c r="BB9" s="2">
        <v>1</v>
      </c>
      <c r="BC9" s="2">
        <v>0</v>
      </c>
      <c r="BD9" s="2">
        <v>0</v>
      </c>
      <c r="BE9" s="2">
        <v>0</v>
      </c>
      <c r="BF9" s="2">
        <v>4</v>
      </c>
      <c r="BG9" s="2">
        <v>3</v>
      </c>
      <c r="BH9" s="2">
        <v>4</v>
      </c>
      <c r="BI9" s="2">
        <v>2</v>
      </c>
      <c r="BJ9" s="4">
        <f t="shared" si="0"/>
        <v>0.5</v>
      </c>
      <c r="BK9" s="4">
        <f t="shared" si="1"/>
        <v>0.33333333333333331</v>
      </c>
      <c r="BL9" s="4">
        <f t="shared" si="2"/>
        <v>0</v>
      </c>
      <c r="BM9" s="4">
        <f t="shared" si="3"/>
        <v>1</v>
      </c>
      <c r="BN9" s="4">
        <f t="shared" si="4"/>
        <v>1.8333333333333333</v>
      </c>
      <c r="BO9" s="4">
        <f t="shared" si="5"/>
        <v>0</v>
      </c>
      <c r="BP9" s="4">
        <f t="shared" si="6"/>
        <v>0</v>
      </c>
      <c r="BQ9" s="4">
        <f t="shared" si="7"/>
        <v>0</v>
      </c>
    </row>
    <row r="10" spans="1:69" x14ac:dyDescent="0.2">
      <c r="A10" s="2">
        <v>9</v>
      </c>
      <c r="B10" s="2">
        <v>5673755</v>
      </c>
      <c r="C10" s="3" t="s">
        <v>127</v>
      </c>
      <c r="D10" s="2">
        <v>507</v>
      </c>
      <c r="E10" s="1"/>
      <c r="F10" s="2">
        <v>2</v>
      </c>
      <c r="G10" s="2">
        <v>48</v>
      </c>
      <c r="H10" s="2">
        <v>4</v>
      </c>
      <c r="I10" s="2">
        <v>0</v>
      </c>
      <c r="J10" s="2">
        <v>2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0</v>
      </c>
      <c r="S10" s="2">
        <v>0</v>
      </c>
      <c r="T10" s="2">
        <v>3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11</v>
      </c>
      <c r="AH10" s="2">
        <v>3</v>
      </c>
      <c r="AI10" s="2">
        <v>3</v>
      </c>
      <c r="AJ10" s="2">
        <v>0</v>
      </c>
      <c r="AK10" s="2">
        <v>2</v>
      </c>
      <c r="AL10" s="2">
        <v>0</v>
      </c>
      <c r="AM10" s="2">
        <v>3</v>
      </c>
      <c r="AN10" s="2">
        <v>5</v>
      </c>
      <c r="AO10" s="2">
        <v>0</v>
      </c>
      <c r="AP10" s="2">
        <v>2</v>
      </c>
      <c r="AQ10" s="2">
        <v>0</v>
      </c>
      <c r="AR10" s="2">
        <v>0</v>
      </c>
      <c r="AS10" s="2">
        <v>0</v>
      </c>
      <c r="AT10" s="2">
        <v>2</v>
      </c>
      <c r="AU10" s="2">
        <v>0</v>
      </c>
      <c r="AV10" s="2">
        <v>0</v>
      </c>
      <c r="AW10" s="2">
        <v>3</v>
      </c>
      <c r="AX10" s="2">
        <v>0</v>
      </c>
      <c r="AY10" s="2">
        <v>0</v>
      </c>
      <c r="AZ10" s="2">
        <v>0</v>
      </c>
      <c r="BA10" s="2">
        <v>3</v>
      </c>
      <c r="BB10" s="2">
        <v>1</v>
      </c>
      <c r="BC10" s="2">
        <v>0</v>
      </c>
      <c r="BD10" s="2">
        <v>0</v>
      </c>
      <c r="BE10" s="2">
        <v>0</v>
      </c>
      <c r="BF10" s="2">
        <v>3</v>
      </c>
      <c r="BG10" s="2">
        <v>3</v>
      </c>
      <c r="BH10" s="2">
        <v>4</v>
      </c>
      <c r="BI10" s="2">
        <v>6</v>
      </c>
      <c r="BJ10" s="4">
        <f t="shared" si="0"/>
        <v>0.5</v>
      </c>
      <c r="BK10" s="4">
        <f t="shared" si="1"/>
        <v>-0.33333333333333331</v>
      </c>
      <c r="BL10" s="4">
        <f t="shared" si="2"/>
        <v>1</v>
      </c>
      <c r="BM10" s="4">
        <f t="shared" si="3"/>
        <v>1</v>
      </c>
      <c r="BN10" s="4">
        <f t="shared" si="4"/>
        <v>2.166666666666667</v>
      </c>
      <c r="BO10" s="4">
        <f t="shared" si="5"/>
        <v>1</v>
      </c>
      <c r="BP10" s="4">
        <f t="shared" si="6"/>
        <v>1</v>
      </c>
      <c r="BQ10" s="4">
        <f t="shared" si="7"/>
        <v>2</v>
      </c>
    </row>
    <row r="11" spans="1:69" x14ac:dyDescent="0.2">
      <c r="A11" s="2">
        <v>10</v>
      </c>
      <c r="B11" s="2">
        <v>5673791</v>
      </c>
      <c r="C11" s="3" t="s">
        <v>129</v>
      </c>
      <c r="D11" s="2">
        <v>151</v>
      </c>
      <c r="E11" s="1"/>
      <c r="F11" s="2">
        <v>2</v>
      </c>
      <c r="G11" s="2">
        <v>15</v>
      </c>
      <c r="H11" s="2">
        <v>2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8</v>
      </c>
      <c r="Q11" s="2">
        <v>3</v>
      </c>
      <c r="R11" s="2">
        <v>0</v>
      </c>
      <c r="S11" s="2">
        <v>0</v>
      </c>
      <c r="T11" s="2">
        <v>3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11</v>
      </c>
      <c r="AH11" s="2">
        <v>2</v>
      </c>
      <c r="AI11" s="2">
        <v>4</v>
      </c>
      <c r="AJ11" s="2">
        <v>0</v>
      </c>
      <c r="AK11" s="2">
        <v>0</v>
      </c>
      <c r="AL11" s="2">
        <v>3</v>
      </c>
      <c r="AM11" s="2">
        <v>4</v>
      </c>
      <c r="AN11" s="2">
        <v>5</v>
      </c>
      <c r="AO11" s="2">
        <v>0</v>
      </c>
      <c r="AP11" s="2">
        <v>2</v>
      </c>
      <c r="AQ11" s="2">
        <v>0</v>
      </c>
      <c r="AR11" s="2">
        <v>0</v>
      </c>
      <c r="AS11" s="2">
        <v>0</v>
      </c>
      <c r="AT11" s="2">
        <v>2</v>
      </c>
      <c r="AU11" s="2">
        <v>0</v>
      </c>
      <c r="AV11" s="2">
        <v>0</v>
      </c>
      <c r="AW11" s="2">
        <v>3</v>
      </c>
      <c r="AX11" s="2">
        <v>4</v>
      </c>
      <c r="AY11" s="2">
        <v>0</v>
      </c>
      <c r="AZ11" s="2">
        <v>2</v>
      </c>
      <c r="BA11" s="2">
        <v>0</v>
      </c>
      <c r="BB11" s="2">
        <v>0</v>
      </c>
      <c r="BC11" s="2">
        <v>2</v>
      </c>
      <c r="BD11" s="2">
        <v>0</v>
      </c>
      <c r="BE11" s="2">
        <v>0</v>
      </c>
      <c r="BF11" s="2">
        <v>3</v>
      </c>
      <c r="BG11" s="2">
        <v>3</v>
      </c>
      <c r="BH11" s="2">
        <v>4</v>
      </c>
      <c r="BI11" s="2">
        <v>6</v>
      </c>
      <c r="BJ11" s="4">
        <f t="shared" si="0"/>
        <v>0.5</v>
      </c>
      <c r="BK11" s="4">
        <f t="shared" si="1"/>
        <v>0</v>
      </c>
      <c r="BL11" s="4">
        <f t="shared" si="2"/>
        <v>0</v>
      </c>
      <c r="BM11" s="4">
        <f t="shared" si="3"/>
        <v>-0.25</v>
      </c>
      <c r="BN11" s="4">
        <f t="shared" si="4"/>
        <v>0.25</v>
      </c>
      <c r="BO11" s="4">
        <f t="shared" si="5"/>
        <v>1</v>
      </c>
      <c r="BP11" s="4">
        <f t="shared" si="6"/>
        <v>1</v>
      </c>
      <c r="BQ11" s="4">
        <f t="shared" si="7"/>
        <v>2</v>
      </c>
    </row>
    <row r="12" spans="1:69" x14ac:dyDescent="0.2">
      <c r="A12" s="2">
        <v>11</v>
      </c>
      <c r="B12" s="2">
        <v>5673890</v>
      </c>
      <c r="C12" s="3" t="s">
        <v>130</v>
      </c>
      <c r="D12" s="2">
        <v>297</v>
      </c>
      <c r="E12" s="1" t="s">
        <v>131</v>
      </c>
      <c r="F12" s="2">
        <v>1</v>
      </c>
      <c r="G12" s="2">
        <v>13</v>
      </c>
      <c r="H12" s="2">
        <v>2</v>
      </c>
      <c r="I12" s="2">
        <v>0</v>
      </c>
      <c r="J12" s="2">
        <v>0</v>
      </c>
      <c r="K12" s="2">
        <v>0</v>
      </c>
      <c r="L12" s="2">
        <v>4</v>
      </c>
      <c r="M12" s="2">
        <v>0</v>
      </c>
      <c r="N12" s="2">
        <v>0</v>
      </c>
      <c r="O12" s="2">
        <v>0</v>
      </c>
      <c r="P12" s="2">
        <v>0</v>
      </c>
      <c r="Q12" s="2">
        <v>3</v>
      </c>
      <c r="R12" s="2">
        <v>0</v>
      </c>
      <c r="S12" s="2">
        <v>2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3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2</v>
      </c>
      <c r="AI12" s="2">
        <v>2</v>
      </c>
      <c r="AJ12" s="2">
        <v>0</v>
      </c>
      <c r="AK12" s="2">
        <v>2</v>
      </c>
      <c r="AL12" s="2">
        <v>0</v>
      </c>
      <c r="AM12" s="2">
        <v>1</v>
      </c>
      <c r="AN12" s="2">
        <v>3</v>
      </c>
      <c r="AO12" s="2">
        <v>0</v>
      </c>
      <c r="AP12" s="2">
        <v>2</v>
      </c>
      <c r="AQ12" s="2">
        <v>0</v>
      </c>
      <c r="AR12" s="2">
        <v>0</v>
      </c>
      <c r="AS12" s="2">
        <v>0</v>
      </c>
      <c r="AT12" s="2">
        <v>1</v>
      </c>
      <c r="AU12" s="2">
        <v>0</v>
      </c>
      <c r="AV12" s="2">
        <v>0</v>
      </c>
      <c r="AW12" s="2">
        <v>0</v>
      </c>
      <c r="AX12" s="2">
        <v>4</v>
      </c>
      <c r="AY12" s="2">
        <v>0</v>
      </c>
      <c r="AZ12" s="2">
        <v>0</v>
      </c>
      <c r="BA12" s="2">
        <v>3</v>
      </c>
      <c r="BB12" s="2">
        <v>0</v>
      </c>
      <c r="BC12" s="2">
        <v>0</v>
      </c>
      <c r="BD12" s="2">
        <v>0</v>
      </c>
      <c r="BE12" s="2">
        <v>4</v>
      </c>
      <c r="BF12" s="2">
        <v>4</v>
      </c>
      <c r="BG12" s="2">
        <v>3</v>
      </c>
      <c r="BH12" s="2">
        <v>4</v>
      </c>
      <c r="BI12" s="2">
        <v>2</v>
      </c>
      <c r="BJ12" s="4">
        <f t="shared" si="0"/>
        <v>0.5</v>
      </c>
      <c r="BK12" s="4">
        <f t="shared" si="1"/>
        <v>0.33333333333333331</v>
      </c>
      <c r="BL12" s="4">
        <f t="shared" si="2"/>
        <v>1</v>
      </c>
      <c r="BM12" s="4">
        <f t="shared" si="3"/>
        <v>-0.25</v>
      </c>
      <c r="BN12" s="4">
        <f t="shared" si="4"/>
        <v>1.5833333333333333</v>
      </c>
      <c r="BO12" s="4">
        <f t="shared" si="5"/>
        <v>0</v>
      </c>
      <c r="BP12" s="4">
        <f t="shared" si="6"/>
        <v>0</v>
      </c>
      <c r="BQ12" s="4">
        <f t="shared" si="7"/>
        <v>0</v>
      </c>
    </row>
    <row r="13" spans="1:69" x14ac:dyDescent="0.2">
      <c r="A13" s="2">
        <v>12</v>
      </c>
      <c r="B13" s="2">
        <v>5673941</v>
      </c>
      <c r="C13" s="3" t="s">
        <v>133</v>
      </c>
      <c r="D13" s="2">
        <v>247</v>
      </c>
      <c r="E13" s="1" t="s">
        <v>134</v>
      </c>
      <c r="F13" s="2">
        <v>2</v>
      </c>
      <c r="G13" s="2">
        <v>13</v>
      </c>
      <c r="H13" s="2">
        <v>4</v>
      </c>
      <c r="I13" s="2">
        <v>0</v>
      </c>
      <c r="J13" s="2">
        <v>0</v>
      </c>
      <c r="K13" s="2">
        <v>0</v>
      </c>
      <c r="L13" s="2">
        <v>4</v>
      </c>
      <c r="M13" s="2">
        <v>0</v>
      </c>
      <c r="N13" s="2">
        <v>0</v>
      </c>
      <c r="O13" s="2">
        <v>0</v>
      </c>
      <c r="P13" s="2">
        <v>0</v>
      </c>
      <c r="Q13" s="2">
        <v>2</v>
      </c>
      <c r="R13" s="2">
        <v>0</v>
      </c>
      <c r="S13" s="2">
        <v>2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3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3</v>
      </c>
      <c r="AI13" s="2">
        <v>3</v>
      </c>
      <c r="AJ13" s="2">
        <v>0</v>
      </c>
      <c r="AK13" s="2">
        <v>2</v>
      </c>
      <c r="AL13" s="2">
        <v>0</v>
      </c>
      <c r="AM13" s="2">
        <v>3</v>
      </c>
      <c r="AN13" s="2">
        <v>4</v>
      </c>
      <c r="AO13" s="2">
        <v>1</v>
      </c>
      <c r="AP13" s="2">
        <v>0</v>
      </c>
      <c r="AQ13" s="2">
        <v>0</v>
      </c>
      <c r="AR13" s="2">
        <v>0</v>
      </c>
      <c r="AS13" s="2">
        <v>0</v>
      </c>
      <c r="AT13" s="2">
        <v>1</v>
      </c>
      <c r="AU13" s="2">
        <v>0</v>
      </c>
      <c r="AV13" s="2">
        <v>2</v>
      </c>
      <c r="AW13" s="2">
        <v>0</v>
      </c>
      <c r="AX13" s="2">
        <v>0</v>
      </c>
      <c r="AY13" s="2">
        <v>0</v>
      </c>
      <c r="AZ13" s="2">
        <v>0</v>
      </c>
      <c r="BA13" s="2">
        <v>3</v>
      </c>
      <c r="BB13" s="2">
        <v>0</v>
      </c>
      <c r="BC13" s="2">
        <v>0</v>
      </c>
      <c r="BD13" s="2">
        <v>0</v>
      </c>
      <c r="BE13" s="2">
        <v>4</v>
      </c>
      <c r="BF13" s="2">
        <v>3</v>
      </c>
      <c r="BG13" s="2">
        <v>3</v>
      </c>
      <c r="BH13" s="2">
        <v>4</v>
      </c>
      <c r="BI13" s="2">
        <v>5</v>
      </c>
      <c r="BJ13" s="4">
        <f t="shared" si="0"/>
        <v>0.5</v>
      </c>
      <c r="BK13" s="4">
        <f t="shared" si="1"/>
        <v>0.33333333333333331</v>
      </c>
      <c r="BL13" s="4">
        <f t="shared" si="2"/>
        <v>1</v>
      </c>
      <c r="BM13" s="4">
        <f t="shared" si="3"/>
        <v>-0.25</v>
      </c>
      <c r="BN13" s="4">
        <f t="shared" si="4"/>
        <v>1.5833333333333333</v>
      </c>
      <c r="BO13" s="4">
        <f t="shared" si="5"/>
        <v>0</v>
      </c>
      <c r="BP13" s="4">
        <f t="shared" si="6"/>
        <v>1</v>
      </c>
      <c r="BQ13" s="4">
        <f t="shared" si="7"/>
        <v>1</v>
      </c>
    </row>
    <row r="14" spans="1:69" x14ac:dyDescent="0.2">
      <c r="A14" s="2">
        <v>13</v>
      </c>
      <c r="B14" s="2">
        <v>5673945</v>
      </c>
      <c r="C14" s="3" t="s">
        <v>135</v>
      </c>
      <c r="D14" s="2">
        <v>184</v>
      </c>
      <c r="E14" s="1"/>
      <c r="F14" s="2">
        <v>2</v>
      </c>
      <c r="G14" s="2">
        <v>38</v>
      </c>
      <c r="H14" s="2">
        <v>3</v>
      </c>
      <c r="I14" s="2">
        <v>0</v>
      </c>
      <c r="J14" s="2">
        <v>2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2</v>
      </c>
      <c r="R14" s="2">
        <v>0</v>
      </c>
      <c r="S14" s="2">
        <v>2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4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3</v>
      </c>
      <c r="AI14" s="2">
        <v>3</v>
      </c>
      <c r="AJ14" s="2">
        <v>0</v>
      </c>
      <c r="AK14" s="2">
        <v>0</v>
      </c>
      <c r="AL14" s="2">
        <v>3</v>
      </c>
      <c r="AM14" s="2">
        <v>4</v>
      </c>
      <c r="AN14" s="2">
        <v>5</v>
      </c>
      <c r="AO14" s="2">
        <v>0</v>
      </c>
      <c r="AP14" s="2">
        <v>2</v>
      </c>
      <c r="AQ14" s="2">
        <v>0</v>
      </c>
      <c r="AR14" s="2">
        <v>0</v>
      </c>
      <c r="AS14" s="2">
        <v>0</v>
      </c>
      <c r="AT14" s="2">
        <v>1</v>
      </c>
      <c r="AU14" s="2">
        <v>1</v>
      </c>
      <c r="AV14" s="2">
        <v>0</v>
      </c>
      <c r="AW14" s="2">
        <v>0</v>
      </c>
      <c r="AX14" s="2">
        <v>0</v>
      </c>
      <c r="AY14" s="2">
        <v>0</v>
      </c>
      <c r="AZ14" s="2">
        <v>2</v>
      </c>
      <c r="BA14" s="2">
        <v>0</v>
      </c>
      <c r="BB14" s="2">
        <v>0</v>
      </c>
      <c r="BC14" s="2">
        <v>2</v>
      </c>
      <c r="BD14" s="2">
        <v>3</v>
      </c>
      <c r="BE14" s="2">
        <v>4</v>
      </c>
      <c r="BF14" s="2">
        <v>3</v>
      </c>
      <c r="BG14" s="2">
        <v>1</v>
      </c>
      <c r="BH14" s="2">
        <v>2</v>
      </c>
      <c r="BI14" s="2">
        <v>4</v>
      </c>
      <c r="BJ14" s="4">
        <f t="shared" si="0"/>
        <v>0.5</v>
      </c>
      <c r="BK14" s="4">
        <f t="shared" si="1"/>
        <v>0.33333333333333331</v>
      </c>
      <c r="BL14" s="4">
        <f t="shared" si="2"/>
        <v>0</v>
      </c>
      <c r="BM14" s="4">
        <f t="shared" si="3"/>
        <v>-0.75</v>
      </c>
      <c r="BN14" s="4">
        <f t="shared" si="4"/>
        <v>8.3333333333333259E-2</v>
      </c>
      <c r="BO14" s="4">
        <f t="shared" si="5"/>
        <v>0</v>
      </c>
      <c r="BP14" s="4">
        <f t="shared" si="6"/>
        <v>1</v>
      </c>
      <c r="BQ14" s="4">
        <f t="shared" si="7"/>
        <v>1</v>
      </c>
    </row>
    <row r="15" spans="1:69" x14ac:dyDescent="0.2">
      <c r="A15" s="2">
        <v>14</v>
      </c>
      <c r="B15" s="2">
        <v>5673948</v>
      </c>
      <c r="C15" s="3" t="s">
        <v>140</v>
      </c>
      <c r="D15" s="2">
        <v>161</v>
      </c>
      <c r="E15" s="1" t="s">
        <v>141</v>
      </c>
      <c r="F15" s="2">
        <v>2</v>
      </c>
      <c r="G15" s="2">
        <v>11</v>
      </c>
      <c r="H15" s="2">
        <v>4</v>
      </c>
      <c r="I15" s="2">
        <v>0</v>
      </c>
      <c r="J15" s="2">
        <v>0</v>
      </c>
      <c r="K15" s="2">
        <v>0</v>
      </c>
      <c r="L15" s="2">
        <v>4</v>
      </c>
      <c r="M15" s="2">
        <v>0</v>
      </c>
      <c r="N15" s="2">
        <v>0</v>
      </c>
      <c r="O15" s="2">
        <v>7</v>
      </c>
      <c r="P15" s="2">
        <v>0</v>
      </c>
      <c r="Q15" s="2">
        <v>3</v>
      </c>
      <c r="R15" s="2">
        <v>1</v>
      </c>
      <c r="S15" s="2">
        <v>2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3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2</v>
      </c>
      <c r="AI15" s="2">
        <v>4</v>
      </c>
      <c r="AJ15" s="2">
        <v>0</v>
      </c>
      <c r="AK15" s="2">
        <v>0</v>
      </c>
      <c r="AL15" s="2">
        <v>3</v>
      </c>
      <c r="AM15" s="2">
        <v>4</v>
      </c>
      <c r="AN15" s="2">
        <v>5</v>
      </c>
      <c r="AO15" s="2">
        <v>1</v>
      </c>
      <c r="AP15" s="2">
        <v>0</v>
      </c>
      <c r="AQ15" s="2">
        <v>0</v>
      </c>
      <c r="AR15" s="2">
        <v>0</v>
      </c>
      <c r="AS15" s="2">
        <v>0</v>
      </c>
      <c r="AT15" s="2">
        <v>1</v>
      </c>
      <c r="AU15" s="2">
        <v>1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3</v>
      </c>
      <c r="BB15" s="2">
        <v>1</v>
      </c>
      <c r="BC15" s="2">
        <v>0</v>
      </c>
      <c r="BD15" s="2">
        <v>0</v>
      </c>
      <c r="BE15" s="2">
        <v>4</v>
      </c>
      <c r="BF15" s="2">
        <v>4</v>
      </c>
      <c r="BG15" s="2">
        <v>3</v>
      </c>
      <c r="BH15" s="2">
        <v>4</v>
      </c>
      <c r="BI15" s="2">
        <v>4</v>
      </c>
      <c r="BJ15" s="4">
        <f t="shared" si="0"/>
        <v>0.5</v>
      </c>
      <c r="BK15" s="4">
        <f t="shared" si="1"/>
        <v>0.33333333333333331</v>
      </c>
      <c r="BL15" s="4">
        <f t="shared" si="2"/>
        <v>1</v>
      </c>
      <c r="BM15" s="4">
        <f t="shared" si="3"/>
        <v>0.75</v>
      </c>
      <c r="BN15" s="4">
        <f t="shared" si="4"/>
        <v>2.583333333333333</v>
      </c>
      <c r="BO15" s="4">
        <f t="shared" si="5"/>
        <v>0</v>
      </c>
      <c r="BP15" s="4">
        <f t="shared" si="6"/>
        <v>0</v>
      </c>
      <c r="BQ15" s="4">
        <f t="shared" si="7"/>
        <v>0</v>
      </c>
    </row>
    <row r="16" spans="1:69" x14ac:dyDescent="0.2">
      <c r="A16" s="2">
        <v>15</v>
      </c>
      <c r="B16" s="2">
        <v>5673951</v>
      </c>
      <c r="C16" s="3" t="s">
        <v>143</v>
      </c>
      <c r="D16" s="2">
        <v>208</v>
      </c>
      <c r="E16" s="1"/>
      <c r="F16" s="2">
        <v>2</v>
      </c>
      <c r="G16" s="2">
        <v>22</v>
      </c>
      <c r="H16" s="2">
        <v>4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2</v>
      </c>
      <c r="R16" s="2">
        <v>0</v>
      </c>
      <c r="S16" s="2">
        <v>0</v>
      </c>
      <c r="T16" s="2">
        <v>3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4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1</v>
      </c>
      <c r="AI16" s="2">
        <v>3</v>
      </c>
      <c r="AJ16" s="2">
        <v>0</v>
      </c>
      <c r="AK16" s="2">
        <v>2</v>
      </c>
      <c r="AL16" s="2">
        <v>0</v>
      </c>
      <c r="AM16" s="2">
        <v>3</v>
      </c>
      <c r="AN16" s="2">
        <v>3</v>
      </c>
      <c r="AO16" s="2">
        <v>1</v>
      </c>
      <c r="AP16" s="2">
        <v>0</v>
      </c>
      <c r="AQ16" s="2">
        <v>3</v>
      </c>
      <c r="AR16" s="2">
        <v>0</v>
      </c>
      <c r="AS16" s="2">
        <v>0</v>
      </c>
      <c r="AT16" s="2">
        <v>1</v>
      </c>
      <c r="AU16" s="2">
        <v>0</v>
      </c>
      <c r="AV16" s="2">
        <v>0</v>
      </c>
      <c r="AW16" s="2">
        <v>3</v>
      </c>
      <c r="AX16" s="2">
        <v>0</v>
      </c>
      <c r="AY16" s="2">
        <v>0</v>
      </c>
      <c r="AZ16" s="2">
        <v>0</v>
      </c>
      <c r="BA16" s="2">
        <v>3</v>
      </c>
      <c r="BB16" s="2">
        <v>1</v>
      </c>
      <c r="BC16" s="2">
        <v>0</v>
      </c>
      <c r="BD16" s="2">
        <v>0</v>
      </c>
      <c r="BE16" s="2">
        <v>4</v>
      </c>
      <c r="BF16" s="2">
        <v>4</v>
      </c>
      <c r="BG16" s="2">
        <v>1</v>
      </c>
      <c r="BH16" s="2">
        <v>4</v>
      </c>
      <c r="BI16" s="2">
        <v>3</v>
      </c>
      <c r="BJ16" s="4">
        <f t="shared" si="0"/>
        <v>0.5</v>
      </c>
      <c r="BK16" s="4">
        <f t="shared" si="1"/>
        <v>-0.33333333333333331</v>
      </c>
      <c r="BL16" s="4">
        <f t="shared" si="2"/>
        <v>1</v>
      </c>
      <c r="BM16" s="4">
        <f t="shared" si="3"/>
        <v>0.75</v>
      </c>
      <c r="BN16" s="4">
        <f t="shared" si="4"/>
        <v>1.9166666666666667</v>
      </c>
      <c r="BO16" s="4">
        <f t="shared" si="5"/>
        <v>0</v>
      </c>
      <c r="BP16" s="4">
        <f t="shared" si="6"/>
        <v>0</v>
      </c>
      <c r="BQ16" s="4">
        <f t="shared" si="7"/>
        <v>0</v>
      </c>
    </row>
    <row r="17" spans="1:69" x14ac:dyDescent="0.2">
      <c r="A17" s="2">
        <v>16</v>
      </c>
      <c r="B17" s="2">
        <v>5673956</v>
      </c>
      <c r="C17" s="3" t="s">
        <v>147</v>
      </c>
      <c r="D17" s="2">
        <v>303</v>
      </c>
      <c r="E17" s="1"/>
      <c r="F17" s="2">
        <v>2</v>
      </c>
      <c r="G17" s="2">
        <v>15</v>
      </c>
      <c r="H17" s="2">
        <v>3</v>
      </c>
      <c r="I17" s="2">
        <v>0</v>
      </c>
      <c r="J17" s="2">
        <v>2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1</v>
      </c>
      <c r="R17" s="2">
        <v>0</v>
      </c>
      <c r="S17" s="2">
        <v>2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3</v>
      </c>
      <c r="Z17" s="2">
        <v>4</v>
      </c>
      <c r="AA17" s="2">
        <v>5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2</v>
      </c>
      <c r="AI17" s="2">
        <v>4</v>
      </c>
      <c r="AJ17" s="2">
        <v>0</v>
      </c>
      <c r="AK17" s="2">
        <v>0</v>
      </c>
      <c r="AL17" s="2">
        <v>3</v>
      </c>
      <c r="AM17" s="2">
        <v>4</v>
      </c>
      <c r="AN17" s="2">
        <v>4</v>
      </c>
      <c r="AO17" s="2">
        <v>1</v>
      </c>
      <c r="AP17" s="2">
        <v>0</v>
      </c>
      <c r="AQ17" s="2">
        <v>0</v>
      </c>
      <c r="AR17" s="2">
        <v>0</v>
      </c>
      <c r="AS17" s="2">
        <v>0</v>
      </c>
      <c r="AT17" s="2">
        <v>2</v>
      </c>
      <c r="AU17" s="2">
        <v>1</v>
      </c>
      <c r="AV17" s="2">
        <v>0</v>
      </c>
      <c r="AW17" s="2">
        <v>3</v>
      </c>
      <c r="AX17" s="2">
        <v>0</v>
      </c>
      <c r="AY17" s="2">
        <v>1</v>
      </c>
      <c r="AZ17" s="2">
        <v>0</v>
      </c>
      <c r="BA17" s="2">
        <v>0</v>
      </c>
      <c r="BB17" s="2">
        <v>1</v>
      </c>
      <c r="BC17" s="2">
        <v>0</v>
      </c>
      <c r="BD17" s="2">
        <v>0</v>
      </c>
      <c r="BE17" s="2">
        <v>0</v>
      </c>
      <c r="BF17" s="2">
        <v>3</v>
      </c>
      <c r="BG17" s="2">
        <v>2</v>
      </c>
      <c r="BH17" s="2">
        <v>4</v>
      </c>
      <c r="BI17" s="2">
        <v>6</v>
      </c>
      <c r="BJ17" s="4">
        <f t="shared" si="0"/>
        <v>0.5</v>
      </c>
      <c r="BK17" s="4">
        <f t="shared" si="1"/>
        <v>0</v>
      </c>
      <c r="BL17" s="4">
        <f t="shared" si="2"/>
        <v>0</v>
      </c>
      <c r="BM17" s="4">
        <f t="shared" si="3"/>
        <v>1</v>
      </c>
      <c r="BN17" s="4">
        <f t="shared" si="4"/>
        <v>1.5</v>
      </c>
      <c r="BO17" s="4">
        <f t="shared" si="5"/>
        <v>1</v>
      </c>
      <c r="BP17" s="4">
        <f t="shared" si="6"/>
        <v>1</v>
      </c>
      <c r="BQ17" s="4">
        <f t="shared" si="7"/>
        <v>2</v>
      </c>
    </row>
    <row r="18" spans="1:69" x14ac:dyDescent="0.2">
      <c r="A18" s="2">
        <v>17</v>
      </c>
      <c r="B18" s="2">
        <v>5673958</v>
      </c>
      <c r="C18" s="3" t="s">
        <v>148</v>
      </c>
      <c r="D18" s="2">
        <v>131</v>
      </c>
      <c r="E18" s="1"/>
      <c r="F18" s="2">
        <v>1</v>
      </c>
      <c r="G18" s="2">
        <v>2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8</v>
      </c>
      <c r="Q18" s="2">
        <v>2</v>
      </c>
      <c r="R18" s="2">
        <v>1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11</v>
      </c>
      <c r="AH18" s="2">
        <v>1</v>
      </c>
      <c r="AI18" s="2">
        <v>2</v>
      </c>
      <c r="AJ18" s="2">
        <v>1</v>
      </c>
      <c r="AK18" s="2">
        <v>2</v>
      </c>
      <c r="AL18" s="2">
        <v>0</v>
      </c>
      <c r="AM18" s="2">
        <v>3</v>
      </c>
      <c r="AN18" s="2">
        <v>2</v>
      </c>
      <c r="AO18" s="2">
        <v>1</v>
      </c>
      <c r="AP18" s="2">
        <v>0</v>
      </c>
      <c r="AQ18" s="2">
        <v>0</v>
      </c>
      <c r="AR18" s="2">
        <v>0</v>
      </c>
      <c r="AS18" s="2">
        <v>0</v>
      </c>
      <c r="AT18" s="2">
        <v>2</v>
      </c>
      <c r="AU18" s="2">
        <v>0</v>
      </c>
      <c r="AV18" s="2">
        <v>2</v>
      </c>
      <c r="AW18" s="2">
        <v>0</v>
      </c>
      <c r="AX18" s="2">
        <v>0</v>
      </c>
      <c r="AY18" s="2">
        <v>1</v>
      </c>
      <c r="AZ18" s="2">
        <v>0</v>
      </c>
      <c r="BA18" s="2">
        <v>0</v>
      </c>
      <c r="BB18" s="2">
        <v>1</v>
      </c>
      <c r="BC18" s="2">
        <v>0</v>
      </c>
      <c r="BD18" s="2">
        <v>0</v>
      </c>
      <c r="BE18" s="2">
        <v>0</v>
      </c>
      <c r="BF18" s="2">
        <v>4</v>
      </c>
      <c r="BG18" s="2">
        <v>1</v>
      </c>
      <c r="BH18" s="2">
        <v>4</v>
      </c>
      <c r="BI18" s="2">
        <v>8</v>
      </c>
      <c r="BJ18" s="4">
        <f t="shared" si="0"/>
        <v>0.5</v>
      </c>
      <c r="BK18" s="4">
        <f t="shared" si="1"/>
        <v>0.33333333333333331</v>
      </c>
      <c r="BL18" s="4">
        <f t="shared" si="2"/>
        <v>0</v>
      </c>
      <c r="BM18" s="4">
        <f t="shared" si="3"/>
        <v>1</v>
      </c>
      <c r="BN18" s="4">
        <f t="shared" si="4"/>
        <v>1.8333333333333333</v>
      </c>
      <c r="BO18" s="4">
        <f t="shared" si="5"/>
        <v>1</v>
      </c>
      <c r="BP18" s="4">
        <f t="shared" si="6"/>
        <v>0</v>
      </c>
      <c r="BQ18" s="4">
        <f t="shared" si="7"/>
        <v>1</v>
      </c>
    </row>
    <row r="19" spans="1:69" x14ac:dyDescent="0.2">
      <c r="A19" s="2">
        <v>18</v>
      </c>
      <c r="B19" s="2">
        <v>5673959</v>
      </c>
      <c r="C19" s="3" t="s">
        <v>150</v>
      </c>
      <c r="D19" s="2">
        <v>314</v>
      </c>
      <c r="E19" s="1"/>
      <c r="F19" s="2">
        <v>2</v>
      </c>
      <c r="G19" s="2">
        <v>28</v>
      </c>
      <c r="H19" s="2">
        <v>4</v>
      </c>
      <c r="I19" s="2">
        <v>0</v>
      </c>
      <c r="J19" s="2">
        <v>2</v>
      </c>
      <c r="K19" s="2">
        <v>0</v>
      </c>
      <c r="L19" s="2">
        <v>0</v>
      </c>
      <c r="M19" s="2">
        <v>0</v>
      </c>
      <c r="N19" s="2">
        <v>0</v>
      </c>
      <c r="O19" s="2">
        <v>7</v>
      </c>
      <c r="P19" s="2">
        <v>0</v>
      </c>
      <c r="Q19" s="2">
        <v>4</v>
      </c>
      <c r="R19" s="2">
        <v>0</v>
      </c>
      <c r="S19" s="2">
        <v>2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10</v>
      </c>
      <c r="AG19" s="2">
        <v>0</v>
      </c>
      <c r="AH19" s="2">
        <v>3</v>
      </c>
      <c r="AI19" s="2">
        <v>2</v>
      </c>
      <c r="AJ19" s="2">
        <v>0</v>
      </c>
      <c r="AK19" s="2">
        <v>2</v>
      </c>
      <c r="AL19" s="2">
        <v>0</v>
      </c>
      <c r="AM19" s="2">
        <v>1</v>
      </c>
      <c r="AN19" s="2">
        <v>2</v>
      </c>
      <c r="AO19" s="2">
        <v>1</v>
      </c>
      <c r="AP19" s="2">
        <v>0</v>
      </c>
      <c r="AQ19" s="2">
        <v>0</v>
      </c>
      <c r="AR19" s="2">
        <v>0</v>
      </c>
      <c r="AS19" s="2">
        <v>0</v>
      </c>
      <c r="AT19" s="2">
        <v>2</v>
      </c>
      <c r="AU19" s="2">
        <v>0</v>
      </c>
      <c r="AV19" s="2">
        <v>0</v>
      </c>
      <c r="AW19" s="2">
        <v>3</v>
      </c>
      <c r="AX19" s="2">
        <v>0</v>
      </c>
      <c r="AY19" s="2">
        <v>0</v>
      </c>
      <c r="AZ19" s="2">
        <v>2</v>
      </c>
      <c r="BA19" s="2">
        <v>0</v>
      </c>
      <c r="BB19" s="2">
        <v>1</v>
      </c>
      <c r="BC19" s="2">
        <v>0</v>
      </c>
      <c r="BD19" s="2">
        <v>3</v>
      </c>
      <c r="BE19" s="2">
        <v>4</v>
      </c>
      <c r="BF19" s="2">
        <v>1</v>
      </c>
      <c r="BG19" s="2">
        <v>1</v>
      </c>
      <c r="BH19" s="2">
        <v>4</v>
      </c>
      <c r="BI19" s="2">
        <v>3</v>
      </c>
      <c r="BJ19" s="4">
        <f t="shared" si="0"/>
        <v>0.5</v>
      </c>
      <c r="BK19" s="4">
        <f t="shared" si="1"/>
        <v>-0.33333333333333331</v>
      </c>
      <c r="BL19" s="4">
        <f t="shared" si="2"/>
        <v>0</v>
      </c>
      <c r="BM19" s="4">
        <f t="shared" si="3"/>
        <v>0.5</v>
      </c>
      <c r="BN19" s="4">
        <f t="shared" si="4"/>
        <v>0.66666666666666674</v>
      </c>
      <c r="BO19" s="4">
        <f t="shared" si="5"/>
        <v>1</v>
      </c>
      <c r="BP19" s="4">
        <f t="shared" si="6"/>
        <v>0</v>
      </c>
      <c r="BQ19" s="4">
        <f t="shared" si="7"/>
        <v>1</v>
      </c>
    </row>
    <row r="20" spans="1:69" x14ac:dyDescent="0.2">
      <c r="A20" s="2">
        <v>19</v>
      </c>
      <c r="B20" s="2">
        <v>5673964</v>
      </c>
      <c r="C20" s="3" t="s">
        <v>153</v>
      </c>
      <c r="D20" s="2">
        <v>123</v>
      </c>
      <c r="E20" s="1"/>
      <c r="F20" s="2">
        <v>2</v>
      </c>
      <c r="G20" s="2">
        <v>20</v>
      </c>
      <c r="H20" s="2">
        <v>2</v>
      </c>
      <c r="I20" s="2">
        <v>0</v>
      </c>
      <c r="J20" s="2">
        <v>2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3</v>
      </c>
      <c r="R20" s="2">
        <v>0</v>
      </c>
      <c r="S20" s="2">
        <v>2</v>
      </c>
      <c r="T20" s="2">
        <v>3</v>
      </c>
      <c r="U20" s="2">
        <v>0</v>
      </c>
      <c r="V20" s="2">
        <v>0</v>
      </c>
      <c r="W20" s="2">
        <v>0</v>
      </c>
      <c r="X20" s="2">
        <v>0</v>
      </c>
      <c r="Y20" s="2">
        <v>3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2</v>
      </c>
      <c r="AI20" s="2">
        <v>4</v>
      </c>
      <c r="AJ20" s="2">
        <v>0</v>
      </c>
      <c r="AK20" s="2">
        <v>0</v>
      </c>
      <c r="AL20" s="2">
        <v>3</v>
      </c>
      <c r="AM20" s="2">
        <v>4</v>
      </c>
      <c r="AN20" s="2">
        <v>5</v>
      </c>
      <c r="AO20" s="2">
        <v>0</v>
      </c>
      <c r="AP20" s="2">
        <v>0</v>
      </c>
      <c r="AQ20" s="2">
        <v>3</v>
      </c>
      <c r="AR20" s="2">
        <v>0</v>
      </c>
      <c r="AS20" s="2">
        <v>0</v>
      </c>
      <c r="AT20" s="2">
        <v>1</v>
      </c>
      <c r="AU20" s="2">
        <v>0</v>
      </c>
      <c r="AV20" s="2">
        <v>0</v>
      </c>
      <c r="AW20" s="2">
        <v>0</v>
      </c>
      <c r="AX20" s="2">
        <v>4</v>
      </c>
      <c r="AY20" s="2">
        <v>0</v>
      </c>
      <c r="AZ20" s="2">
        <v>0</v>
      </c>
      <c r="BA20" s="2">
        <v>3</v>
      </c>
      <c r="BB20" s="2">
        <v>1</v>
      </c>
      <c r="BC20" s="2">
        <v>0</v>
      </c>
      <c r="BD20" s="2">
        <v>0</v>
      </c>
      <c r="BE20" s="2">
        <v>4</v>
      </c>
      <c r="BF20" s="2">
        <v>3</v>
      </c>
      <c r="BG20" s="2">
        <v>1</v>
      </c>
      <c r="BH20" s="2">
        <v>2</v>
      </c>
      <c r="BI20" s="2">
        <v>3</v>
      </c>
      <c r="BJ20" s="4">
        <f t="shared" si="0"/>
        <v>0</v>
      </c>
      <c r="BK20" s="4">
        <f t="shared" si="1"/>
        <v>0.33333333333333331</v>
      </c>
      <c r="BL20" s="4">
        <f t="shared" si="2"/>
        <v>1</v>
      </c>
      <c r="BM20" s="4">
        <f t="shared" si="3"/>
        <v>0.75</v>
      </c>
      <c r="BN20" s="4">
        <f t="shared" si="4"/>
        <v>2.083333333333333</v>
      </c>
      <c r="BO20" s="4">
        <f t="shared" si="5"/>
        <v>0</v>
      </c>
      <c r="BP20" s="4">
        <f t="shared" si="6"/>
        <v>1</v>
      </c>
      <c r="BQ20" s="4">
        <f t="shared" si="7"/>
        <v>1</v>
      </c>
    </row>
    <row r="21" spans="1:69" x14ac:dyDescent="0.2">
      <c r="A21" s="2">
        <v>20</v>
      </c>
      <c r="B21" s="2">
        <v>5673982</v>
      </c>
      <c r="C21" s="3" t="s">
        <v>154</v>
      </c>
      <c r="D21" s="2">
        <v>238</v>
      </c>
      <c r="E21" s="1"/>
      <c r="F21" s="2">
        <v>2</v>
      </c>
      <c r="G21" s="2">
        <v>20</v>
      </c>
      <c r="H21" s="2">
        <v>4</v>
      </c>
      <c r="I21" s="2">
        <v>0</v>
      </c>
      <c r="J21" s="2">
        <v>2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4</v>
      </c>
      <c r="R21" s="2">
        <v>0</v>
      </c>
      <c r="S21" s="2">
        <v>0</v>
      </c>
      <c r="T21" s="2">
        <v>3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4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2</v>
      </c>
      <c r="AI21" s="2">
        <v>4</v>
      </c>
      <c r="AJ21" s="2">
        <v>0</v>
      </c>
      <c r="AK21" s="2">
        <v>0</v>
      </c>
      <c r="AL21" s="2">
        <v>3</v>
      </c>
      <c r="AM21" s="2">
        <v>4</v>
      </c>
      <c r="AN21" s="2">
        <v>3</v>
      </c>
      <c r="AO21" s="2">
        <v>0</v>
      </c>
      <c r="AP21" s="2">
        <v>0</v>
      </c>
      <c r="AQ21" s="2">
        <v>3</v>
      </c>
      <c r="AR21" s="2">
        <v>0</v>
      </c>
      <c r="AS21" s="2">
        <v>0</v>
      </c>
      <c r="AT21" s="2">
        <v>2</v>
      </c>
      <c r="AU21" s="2">
        <v>0</v>
      </c>
      <c r="AV21" s="2">
        <v>0</v>
      </c>
      <c r="AW21" s="2">
        <v>3</v>
      </c>
      <c r="AX21" s="2">
        <v>0</v>
      </c>
      <c r="AY21" s="2">
        <v>0</v>
      </c>
      <c r="AZ21" s="2">
        <v>2</v>
      </c>
      <c r="BA21" s="2">
        <v>0</v>
      </c>
      <c r="BB21" s="2">
        <v>0</v>
      </c>
      <c r="BC21" s="2">
        <v>2</v>
      </c>
      <c r="BD21" s="2">
        <v>3</v>
      </c>
      <c r="BE21" s="2">
        <v>4</v>
      </c>
      <c r="BF21" s="2">
        <v>3</v>
      </c>
      <c r="BG21" s="2">
        <v>3</v>
      </c>
      <c r="BH21" s="2">
        <v>4</v>
      </c>
      <c r="BI21" s="2">
        <v>4</v>
      </c>
      <c r="BJ21" s="4">
        <f t="shared" si="0"/>
        <v>0</v>
      </c>
      <c r="BK21" s="4">
        <f t="shared" si="1"/>
        <v>-0.33333333333333331</v>
      </c>
      <c r="BL21" s="4">
        <f t="shared" si="2"/>
        <v>0</v>
      </c>
      <c r="BM21" s="4">
        <f t="shared" si="3"/>
        <v>-0.75</v>
      </c>
      <c r="BN21" s="4">
        <f t="shared" si="4"/>
        <v>-1.0833333333333333</v>
      </c>
      <c r="BO21" s="4">
        <f t="shared" si="5"/>
        <v>1</v>
      </c>
      <c r="BP21" s="4">
        <f t="shared" si="6"/>
        <v>1</v>
      </c>
      <c r="BQ21" s="4">
        <f t="shared" si="7"/>
        <v>2</v>
      </c>
    </row>
    <row r="22" spans="1:69" x14ac:dyDescent="0.2">
      <c r="A22" s="2">
        <v>21</v>
      </c>
      <c r="B22" s="2">
        <v>5673984</v>
      </c>
      <c r="C22" s="3" t="s">
        <v>155</v>
      </c>
      <c r="D22" s="2">
        <v>357</v>
      </c>
      <c r="E22" s="1"/>
      <c r="F22" s="2">
        <v>2</v>
      </c>
      <c r="G22" s="2">
        <v>23</v>
      </c>
      <c r="H22" s="2">
        <v>3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8</v>
      </c>
      <c r="Q22" s="2">
        <v>2</v>
      </c>
      <c r="R22" s="2">
        <v>0</v>
      </c>
      <c r="S22" s="2">
        <v>0</v>
      </c>
      <c r="T22" s="2">
        <v>3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11</v>
      </c>
      <c r="AH22" s="2">
        <v>3</v>
      </c>
      <c r="AI22" s="2">
        <v>4</v>
      </c>
      <c r="AJ22" s="2">
        <v>0</v>
      </c>
      <c r="AK22" s="2">
        <v>0</v>
      </c>
      <c r="AL22" s="2">
        <v>3</v>
      </c>
      <c r="AM22" s="2">
        <v>4</v>
      </c>
      <c r="AN22" s="2">
        <v>5</v>
      </c>
      <c r="AO22" s="2">
        <v>1</v>
      </c>
      <c r="AP22" s="2">
        <v>0</v>
      </c>
      <c r="AQ22" s="2">
        <v>0</v>
      </c>
      <c r="AR22" s="2">
        <v>0</v>
      </c>
      <c r="AS22" s="2">
        <v>0</v>
      </c>
      <c r="AT22" s="2">
        <v>1</v>
      </c>
      <c r="AU22" s="2">
        <v>0</v>
      </c>
      <c r="AV22" s="2">
        <v>2</v>
      </c>
      <c r="AW22" s="2">
        <v>3</v>
      </c>
      <c r="AX22" s="2">
        <v>0</v>
      </c>
      <c r="AY22" s="2">
        <v>1</v>
      </c>
      <c r="AZ22" s="2">
        <v>0</v>
      </c>
      <c r="BA22" s="2">
        <v>0</v>
      </c>
      <c r="BB22" s="2">
        <v>1</v>
      </c>
      <c r="BC22" s="2">
        <v>2</v>
      </c>
      <c r="BD22" s="2">
        <v>0</v>
      </c>
      <c r="BE22" s="2">
        <v>0</v>
      </c>
      <c r="BF22" s="2">
        <v>3</v>
      </c>
      <c r="BG22" s="2">
        <v>1</v>
      </c>
      <c r="BH22" s="2">
        <v>1</v>
      </c>
      <c r="BI22" s="2">
        <v>6</v>
      </c>
      <c r="BJ22" s="4">
        <f t="shared" si="0"/>
        <v>0.5</v>
      </c>
      <c r="BK22" s="4">
        <f t="shared" si="1"/>
        <v>0</v>
      </c>
      <c r="BL22" s="4">
        <f t="shared" si="2"/>
        <v>0</v>
      </c>
      <c r="BM22" s="4">
        <f t="shared" si="3"/>
        <v>0.75</v>
      </c>
      <c r="BN22" s="4">
        <f t="shared" si="4"/>
        <v>1.25</v>
      </c>
      <c r="BO22" s="4">
        <f t="shared" si="5"/>
        <v>0</v>
      </c>
      <c r="BP22" s="4">
        <f t="shared" si="6"/>
        <v>1</v>
      </c>
      <c r="BQ22" s="4">
        <f t="shared" si="7"/>
        <v>1</v>
      </c>
    </row>
    <row r="23" spans="1:69" x14ac:dyDescent="0.2">
      <c r="A23" s="2">
        <v>22</v>
      </c>
      <c r="B23" s="2">
        <v>5673987</v>
      </c>
      <c r="C23" s="3" t="s">
        <v>157</v>
      </c>
      <c r="D23" s="2">
        <v>214</v>
      </c>
      <c r="E23" s="1"/>
      <c r="F23" s="2">
        <v>2</v>
      </c>
      <c r="G23" s="2">
        <v>24</v>
      </c>
      <c r="H23" s="2">
        <v>2</v>
      </c>
      <c r="I23" s="2">
        <v>0</v>
      </c>
      <c r="J23" s="2">
        <v>2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2</v>
      </c>
      <c r="R23" s="2">
        <v>0</v>
      </c>
      <c r="S23" s="2">
        <v>2</v>
      </c>
      <c r="T23" s="2">
        <v>3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11</v>
      </c>
      <c r="AH23" s="2">
        <v>3</v>
      </c>
      <c r="AI23" s="2">
        <v>4</v>
      </c>
      <c r="AJ23" s="2">
        <v>0</v>
      </c>
      <c r="AK23" s="2">
        <v>0</v>
      </c>
      <c r="AL23" s="2">
        <v>3</v>
      </c>
      <c r="AM23" s="2">
        <v>4</v>
      </c>
      <c r="AN23" s="2">
        <v>3</v>
      </c>
      <c r="AO23" s="2">
        <v>1</v>
      </c>
      <c r="AP23" s="2">
        <v>0</v>
      </c>
      <c r="AQ23" s="2">
        <v>0</v>
      </c>
      <c r="AR23" s="2">
        <v>0</v>
      </c>
      <c r="AS23" s="2">
        <v>0</v>
      </c>
      <c r="AT23" s="2">
        <v>1</v>
      </c>
      <c r="AU23" s="2">
        <v>1</v>
      </c>
      <c r="AV23" s="2">
        <v>0</v>
      </c>
      <c r="AW23" s="2">
        <v>3</v>
      </c>
      <c r="AX23" s="2">
        <v>0</v>
      </c>
      <c r="AY23" s="2">
        <v>1</v>
      </c>
      <c r="AZ23" s="2">
        <v>2</v>
      </c>
      <c r="BA23" s="2">
        <v>0</v>
      </c>
      <c r="BB23" s="2">
        <v>1</v>
      </c>
      <c r="BC23" s="2">
        <v>0</v>
      </c>
      <c r="BD23" s="2">
        <v>0</v>
      </c>
      <c r="BE23" s="2">
        <v>0</v>
      </c>
      <c r="BF23" s="2">
        <v>4</v>
      </c>
      <c r="BG23" s="2">
        <v>3</v>
      </c>
      <c r="BH23" s="2">
        <v>4</v>
      </c>
      <c r="BI23" s="2">
        <v>4</v>
      </c>
      <c r="BJ23" s="4">
        <f t="shared" si="0"/>
        <v>0.5</v>
      </c>
      <c r="BK23" s="4">
        <f t="shared" si="1"/>
        <v>0</v>
      </c>
      <c r="BL23" s="4">
        <f t="shared" si="2"/>
        <v>0</v>
      </c>
      <c r="BM23" s="4">
        <f t="shared" si="3"/>
        <v>1</v>
      </c>
      <c r="BN23" s="4">
        <f t="shared" si="4"/>
        <v>1.5</v>
      </c>
      <c r="BO23" s="4">
        <f t="shared" si="5"/>
        <v>0</v>
      </c>
      <c r="BP23" s="4">
        <f t="shared" si="6"/>
        <v>0</v>
      </c>
      <c r="BQ23" s="4">
        <f t="shared" si="7"/>
        <v>0</v>
      </c>
    </row>
    <row r="24" spans="1:69" x14ac:dyDescent="0.2">
      <c r="A24" s="2">
        <v>23</v>
      </c>
      <c r="B24" s="2">
        <v>5673990</v>
      </c>
      <c r="C24" s="3" t="s">
        <v>158</v>
      </c>
      <c r="D24" s="2">
        <v>229</v>
      </c>
      <c r="E24" s="1" t="s">
        <v>159</v>
      </c>
      <c r="F24" s="2">
        <v>1</v>
      </c>
      <c r="G24" s="2">
        <v>24</v>
      </c>
      <c r="H24" s="2">
        <v>4</v>
      </c>
      <c r="I24" s="2">
        <v>0</v>
      </c>
      <c r="J24" s="2">
        <v>2</v>
      </c>
      <c r="K24" s="2">
        <v>0</v>
      </c>
      <c r="L24" s="2">
        <v>4</v>
      </c>
      <c r="M24" s="2">
        <v>0</v>
      </c>
      <c r="N24" s="2">
        <v>0</v>
      </c>
      <c r="O24" s="2">
        <v>0</v>
      </c>
      <c r="P24" s="2">
        <v>0</v>
      </c>
      <c r="Q24" s="2">
        <v>2</v>
      </c>
      <c r="R24" s="2">
        <v>0</v>
      </c>
      <c r="S24" s="2">
        <v>2</v>
      </c>
      <c r="T24" s="2">
        <v>0</v>
      </c>
      <c r="U24" s="2">
        <v>0</v>
      </c>
      <c r="V24" s="2">
        <v>0</v>
      </c>
      <c r="W24" s="2">
        <v>0</v>
      </c>
      <c r="X24" s="2">
        <v>2</v>
      </c>
      <c r="Y24" s="2">
        <v>3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1</v>
      </c>
      <c r="AI24" s="2">
        <v>2</v>
      </c>
      <c r="AJ24" s="2">
        <v>0</v>
      </c>
      <c r="AK24" s="2">
        <v>2</v>
      </c>
      <c r="AL24" s="2">
        <v>0</v>
      </c>
      <c r="AM24" s="2">
        <v>1</v>
      </c>
      <c r="AN24" s="2">
        <v>3</v>
      </c>
      <c r="AO24" s="2">
        <v>1</v>
      </c>
      <c r="AP24" s="2">
        <v>0</v>
      </c>
      <c r="AQ24" s="2">
        <v>0</v>
      </c>
      <c r="AR24" s="2">
        <v>0</v>
      </c>
      <c r="AS24" s="2">
        <v>0</v>
      </c>
      <c r="AT24" s="2">
        <v>2</v>
      </c>
      <c r="AU24" s="2">
        <v>0</v>
      </c>
      <c r="AV24" s="2">
        <v>0</v>
      </c>
      <c r="AW24" s="2">
        <v>3</v>
      </c>
      <c r="AX24" s="2">
        <v>0</v>
      </c>
      <c r="AY24" s="2">
        <v>0</v>
      </c>
      <c r="AZ24" s="2">
        <v>0</v>
      </c>
      <c r="BA24" s="2">
        <v>3</v>
      </c>
      <c r="BB24" s="2">
        <v>1</v>
      </c>
      <c r="BC24" s="2">
        <v>0</v>
      </c>
      <c r="BD24" s="2">
        <v>0</v>
      </c>
      <c r="BE24" s="2">
        <v>4</v>
      </c>
      <c r="BF24" s="2">
        <v>3</v>
      </c>
      <c r="BG24" s="2">
        <v>1</v>
      </c>
      <c r="BH24" s="2">
        <v>4</v>
      </c>
      <c r="BI24" s="2">
        <v>3</v>
      </c>
      <c r="BJ24" s="4">
        <f t="shared" si="0"/>
        <v>0.5</v>
      </c>
      <c r="BK24" s="4">
        <f t="shared" si="1"/>
        <v>-0.33333333333333331</v>
      </c>
      <c r="BL24" s="4">
        <f t="shared" si="2"/>
        <v>1</v>
      </c>
      <c r="BM24" s="4">
        <f t="shared" si="3"/>
        <v>0.75</v>
      </c>
      <c r="BN24" s="4">
        <f t="shared" si="4"/>
        <v>1.9166666666666667</v>
      </c>
      <c r="BO24" s="4">
        <f t="shared" si="5"/>
        <v>1</v>
      </c>
      <c r="BP24" s="4">
        <f t="shared" si="6"/>
        <v>1</v>
      </c>
      <c r="BQ24" s="4">
        <f t="shared" si="7"/>
        <v>2</v>
      </c>
    </row>
    <row r="25" spans="1:69" x14ac:dyDescent="0.2">
      <c r="A25" s="2">
        <v>24</v>
      </c>
      <c r="B25" s="2">
        <v>5673998</v>
      </c>
      <c r="C25" s="3" t="s">
        <v>161</v>
      </c>
      <c r="D25" s="2">
        <v>1071</v>
      </c>
      <c r="E25" s="1"/>
      <c r="F25" s="2">
        <v>2</v>
      </c>
      <c r="G25" s="2">
        <v>23</v>
      </c>
      <c r="H25" s="2">
        <v>4</v>
      </c>
      <c r="I25" s="2">
        <v>0</v>
      </c>
      <c r="J25" s="2">
        <v>2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1</v>
      </c>
      <c r="R25" s="2">
        <v>0</v>
      </c>
      <c r="S25" s="2">
        <v>2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4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3</v>
      </c>
      <c r="AI25" s="2">
        <v>2</v>
      </c>
      <c r="AJ25" s="2">
        <v>1</v>
      </c>
      <c r="AK25" s="2">
        <v>2</v>
      </c>
      <c r="AL25" s="2">
        <v>0</v>
      </c>
      <c r="AM25" s="2">
        <v>1</v>
      </c>
      <c r="AN25" s="2">
        <v>3</v>
      </c>
      <c r="AO25" s="2">
        <v>0</v>
      </c>
      <c r="AP25" s="2">
        <v>0</v>
      </c>
      <c r="AQ25" s="2">
        <v>3</v>
      </c>
      <c r="AR25" s="2">
        <v>0</v>
      </c>
      <c r="AS25" s="2">
        <v>0</v>
      </c>
      <c r="AT25" s="2">
        <v>1</v>
      </c>
      <c r="AU25" s="2">
        <v>0</v>
      </c>
      <c r="AV25" s="2">
        <v>0</v>
      </c>
      <c r="AW25" s="2">
        <v>0</v>
      </c>
      <c r="AX25" s="2">
        <v>4</v>
      </c>
      <c r="AY25" s="2">
        <v>0</v>
      </c>
      <c r="AZ25" s="2">
        <v>0</v>
      </c>
      <c r="BA25" s="2">
        <v>3</v>
      </c>
      <c r="BB25" s="2">
        <v>1</v>
      </c>
      <c r="BC25" s="2">
        <v>2</v>
      </c>
      <c r="BD25" s="2">
        <v>3</v>
      </c>
      <c r="BE25" s="2">
        <v>4</v>
      </c>
      <c r="BF25" s="2">
        <v>4</v>
      </c>
      <c r="BG25" s="2">
        <v>3</v>
      </c>
      <c r="BH25" s="2">
        <v>4</v>
      </c>
      <c r="BI25" s="2">
        <v>1</v>
      </c>
      <c r="BJ25" s="4">
        <f t="shared" si="0"/>
        <v>0</v>
      </c>
      <c r="BK25" s="4">
        <f t="shared" si="1"/>
        <v>0.33333333333333331</v>
      </c>
      <c r="BL25" s="4">
        <f t="shared" si="2"/>
        <v>1</v>
      </c>
      <c r="BM25" s="4">
        <f t="shared" si="3"/>
        <v>0.25</v>
      </c>
      <c r="BN25" s="4">
        <f t="shared" si="4"/>
        <v>1.5833333333333333</v>
      </c>
      <c r="BO25" s="4">
        <f t="shared" si="5"/>
        <v>0</v>
      </c>
      <c r="BP25" s="4">
        <f t="shared" si="6"/>
        <v>0</v>
      </c>
      <c r="BQ25" s="4">
        <f t="shared" si="7"/>
        <v>0</v>
      </c>
    </row>
    <row r="26" spans="1:69" x14ac:dyDescent="0.2">
      <c r="A26" s="2">
        <v>25</v>
      </c>
      <c r="B26" s="2">
        <v>5674011</v>
      </c>
      <c r="C26" s="3" t="s">
        <v>163</v>
      </c>
      <c r="D26" s="2">
        <v>307</v>
      </c>
      <c r="E26" s="1"/>
      <c r="F26" s="2">
        <v>2</v>
      </c>
      <c r="G26" s="2">
        <v>18</v>
      </c>
      <c r="H26" s="2">
        <v>4</v>
      </c>
      <c r="I26" s="2">
        <v>1</v>
      </c>
      <c r="J26" s="2">
        <v>2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3</v>
      </c>
      <c r="R26" s="2">
        <v>0</v>
      </c>
      <c r="S26" s="2">
        <v>2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3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1</v>
      </c>
      <c r="AI26" s="2">
        <v>2</v>
      </c>
      <c r="AJ26" s="2">
        <v>0</v>
      </c>
      <c r="AK26" s="2">
        <v>2</v>
      </c>
      <c r="AL26" s="2">
        <v>0</v>
      </c>
      <c r="AM26" s="2">
        <v>1</v>
      </c>
      <c r="AN26" s="2">
        <v>2</v>
      </c>
      <c r="AO26" s="2">
        <v>1</v>
      </c>
      <c r="AP26" s="2">
        <v>0</v>
      </c>
      <c r="AQ26" s="2">
        <v>0</v>
      </c>
      <c r="AR26" s="2">
        <v>0</v>
      </c>
      <c r="AS26" s="2">
        <v>0</v>
      </c>
      <c r="AT26" s="2">
        <v>2</v>
      </c>
      <c r="AU26" s="2">
        <v>0</v>
      </c>
      <c r="AV26" s="2">
        <v>0</v>
      </c>
      <c r="AW26" s="2">
        <v>3</v>
      </c>
      <c r="AX26" s="2">
        <v>0</v>
      </c>
      <c r="AY26" s="2">
        <v>0</v>
      </c>
      <c r="AZ26" s="2">
        <v>0</v>
      </c>
      <c r="BA26" s="2">
        <v>3</v>
      </c>
      <c r="BB26" s="2">
        <v>0</v>
      </c>
      <c r="BC26" s="2">
        <v>0</v>
      </c>
      <c r="BD26" s="2">
        <v>3</v>
      </c>
      <c r="BE26" s="2">
        <v>0</v>
      </c>
      <c r="BF26" s="2">
        <v>3</v>
      </c>
      <c r="BG26" s="2">
        <v>1</v>
      </c>
      <c r="BH26" s="2">
        <v>4</v>
      </c>
      <c r="BI26" s="2">
        <v>5</v>
      </c>
      <c r="BJ26" s="4">
        <f t="shared" si="0"/>
        <v>0.5</v>
      </c>
      <c r="BK26" s="4">
        <f t="shared" si="1"/>
        <v>-0.33333333333333331</v>
      </c>
      <c r="BL26" s="4">
        <f t="shared" si="2"/>
        <v>1</v>
      </c>
      <c r="BM26" s="4">
        <f t="shared" si="3"/>
        <v>-0.25</v>
      </c>
      <c r="BN26" s="4">
        <f t="shared" si="4"/>
        <v>0.91666666666666674</v>
      </c>
      <c r="BO26" s="4">
        <f t="shared" si="5"/>
        <v>1</v>
      </c>
      <c r="BP26" s="4">
        <f t="shared" si="6"/>
        <v>1</v>
      </c>
      <c r="BQ26" s="4">
        <f t="shared" si="7"/>
        <v>2</v>
      </c>
    </row>
    <row r="27" spans="1:69" x14ac:dyDescent="0.2">
      <c r="A27" s="2">
        <v>26</v>
      </c>
      <c r="B27" s="2">
        <v>5674033</v>
      </c>
      <c r="C27" s="3" t="s">
        <v>164</v>
      </c>
      <c r="D27" s="2">
        <v>342</v>
      </c>
      <c r="E27" s="1"/>
      <c r="F27" s="2">
        <v>2</v>
      </c>
      <c r="G27" s="2">
        <v>47</v>
      </c>
      <c r="H27" s="2">
        <v>2</v>
      </c>
      <c r="I27" s="2">
        <v>0</v>
      </c>
      <c r="J27" s="2">
        <v>0</v>
      </c>
      <c r="K27" s="2">
        <v>3</v>
      </c>
      <c r="L27" s="2">
        <v>0</v>
      </c>
      <c r="M27" s="2">
        <v>0</v>
      </c>
      <c r="N27" s="2">
        <v>6</v>
      </c>
      <c r="O27" s="2">
        <v>0</v>
      </c>
      <c r="P27" s="2">
        <v>0</v>
      </c>
      <c r="Q27" s="2">
        <v>1</v>
      </c>
      <c r="R27" s="2">
        <v>0</v>
      </c>
      <c r="S27" s="2">
        <v>2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3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3</v>
      </c>
      <c r="AI27" s="2">
        <v>3</v>
      </c>
      <c r="AJ27" s="2">
        <v>0</v>
      </c>
      <c r="AK27" s="2">
        <v>2</v>
      </c>
      <c r="AL27" s="2">
        <v>0</v>
      </c>
      <c r="AM27" s="2">
        <v>1</v>
      </c>
      <c r="AN27" s="2">
        <v>2</v>
      </c>
      <c r="AO27" s="2">
        <v>0</v>
      </c>
      <c r="AP27" s="2">
        <v>2</v>
      </c>
      <c r="AQ27" s="2">
        <v>0</v>
      </c>
      <c r="AR27" s="2">
        <v>0</v>
      </c>
      <c r="AS27" s="2">
        <v>0</v>
      </c>
      <c r="AT27" s="2">
        <v>2</v>
      </c>
      <c r="AU27" s="2">
        <v>1</v>
      </c>
      <c r="AV27" s="2">
        <v>0</v>
      </c>
      <c r="AW27" s="2">
        <v>0</v>
      </c>
      <c r="AX27" s="2">
        <v>0</v>
      </c>
      <c r="AY27" s="2">
        <v>1</v>
      </c>
      <c r="AZ27" s="2">
        <v>2</v>
      </c>
      <c r="BA27" s="2">
        <v>0</v>
      </c>
      <c r="BB27" s="2">
        <v>1</v>
      </c>
      <c r="BC27" s="2">
        <v>0</v>
      </c>
      <c r="BD27" s="2">
        <v>0</v>
      </c>
      <c r="BE27" s="2">
        <v>4</v>
      </c>
      <c r="BF27" s="2">
        <v>4</v>
      </c>
      <c r="BG27" s="2">
        <v>3</v>
      </c>
      <c r="BH27" s="2">
        <v>2</v>
      </c>
      <c r="BI27" s="2">
        <v>3</v>
      </c>
      <c r="BJ27" s="4">
        <f t="shared" si="0"/>
        <v>0.5</v>
      </c>
      <c r="BK27" s="4">
        <f t="shared" si="1"/>
        <v>0.33333333333333331</v>
      </c>
      <c r="BL27" s="4">
        <f t="shared" si="2"/>
        <v>0</v>
      </c>
      <c r="BM27" s="4">
        <f t="shared" si="3"/>
        <v>0.75</v>
      </c>
      <c r="BN27" s="4">
        <f t="shared" si="4"/>
        <v>1.5833333333333333</v>
      </c>
      <c r="BO27" s="4">
        <f t="shared" si="5"/>
        <v>1</v>
      </c>
      <c r="BP27" s="4">
        <f t="shared" si="6"/>
        <v>0</v>
      </c>
      <c r="BQ27" s="4">
        <f t="shared" si="7"/>
        <v>1</v>
      </c>
    </row>
    <row r="28" spans="1:69" x14ac:dyDescent="0.2">
      <c r="A28" s="2">
        <v>27</v>
      </c>
      <c r="B28" s="2">
        <v>5674040</v>
      </c>
      <c r="C28" s="3" t="s">
        <v>168</v>
      </c>
      <c r="D28" s="2">
        <v>212</v>
      </c>
      <c r="E28" s="1"/>
      <c r="F28" s="2">
        <v>2</v>
      </c>
      <c r="G28" s="2">
        <v>3</v>
      </c>
      <c r="H28" s="2">
        <v>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8</v>
      </c>
      <c r="Q28" s="2">
        <v>3</v>
      </c>
      <c r="R28" s="2">
        <v>1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11</v>
      </c>
      <c r="AH28" s="2">
        <v>2</v>
      </c>
      <c r="AI28" s="2">
        <v>4</v>
      </c>
      <c r="AJ28" s="2">
        <v>0</v>
      </c>
      <c r="AK28" s="2">
        <v>0</v>
      </c>
      <c r="AL28" s="2">
        <v>3</v>
      </c>
      <c r="AM28" s="2">
        <v>4</v>
      </c>
      <c r="AN28" s="2">
        <v>5</v>
      </c>
      <c r="AO28" s="2">
        <v>1</v>
      </c>
      <c r="AP28" s="2">
        <v>0</v>
      </c>
      <c r="AQ28" s="2">
        <v>0</v>
      </c>
      <c r="AR28" s="2">
        <v>0</v>
      </c>
      <c r="AS28" s="2">
        <v>0</v>
      </c>
      <c r="AT28" s="2">
        <v>2</v>
      </c>
      <c r="AU28" s="2">
        <v>0</v>
      </c>
      <c r="AV28" s="2">
        <v>2</v>
      </c>
      <c r="AW28" s="2">
        <v>0</v>
      </c>
      <c r="AX28" s="2">
        <v>0</v>
      </c>
      <c r="AY28" s="2">
        <v>0</v>
      </c>
      <c r="AZ28" s="2">
        <v>0</v>
      </c>
      <c r="BA28" s="2">
        <v>3</v>
      </c>
      <c r="BB28" s="2">
        <v>0</v>
      </c>
      <c r="BC28" s="2">
        <v>2</v>
      </c>
      <c r="BD28" s="2">
        <v>0</v>
      </c>
      <c r="BE28" s="2">
        <v>0</v>
      </c>
      <c r="BF28" s="2">
        <v>2</v>
      </c>
      <c r="BG28" s="2">
        <v>2</v>
      </c>
      <c r="BH28" s="2">
        <v>4</v>
      </c>
      <c r="BI28" s="2">
        <v>8</v>
      </c>
      <c r="BJ28" s="4">
        <f t="shared" si="0"/>
        <v>0.5</v>
      </c>
      <c r="BK28" s="4">
        <f t="shared" si="1"/>
        <v>0.33333333333333331</v>
      </c>
      <c r="BL28" s="4">
        <f t="shared" si="2"/>
        <v>1</v>
      </c>
      <c r="BM28" s="4">
        <f t="shared" si="3"/>
        <v>-0.25</v>
      </c>
      <c r="BN28" s="4">
        <f t="shared" si="4"/>
        <v>1.5833333333333333</v>
      </c>
      <c r="BO28" s="4">
        <f t="shared" si="5"/>
        <v>1</v>
      </c>
      <c r="BP28" s="4">
        <f t="shared" si="6"/>
        <v>0</v>
      </c>
      <c r="BQ28" s="4">
        <f t="shared" si="7"/>
        <v>1</v>
      </c>
    </row>
    <row r="29" spans="1:69" x14ac:dyDescent="0.2">
      <c r="A29" s="2">
        <v>28</v>
      </c>
      <c r="B29" s="2">
        <v>5674046</v>
      </c>
      <c r="C29" s="3" t="s">
        <v>170</v>
      </c>
      <c r="D29" s="2">
        <v>311</v>
      </c>
      <c r="E29" s="1"/>
      <c r="F29" s="2">
        <v>2</v>
      </c>
      <c r="G29" s="2">
        <v>26</v>
      </c>
      <c r="H29" s="2">
        <v>2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8</v>
      </c>
      <c r="Q29" s="2">
        <v>1</v>
      </c>
      <c r="R29" s="2">
        <v>0</v>
      </c>
      <c r="S29" s="2">
        <v>0</v>
      </c>
      <c r="T29" s="2">
        <v>3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3</v>
      </c>
      <c r="AI29" s="2">
        <v>4</v>
      </c>
      <c r="AJ29" s="2">
        <v>0</v>
      </c>
      <c r="AK29" s="2">
        <v>0</v>
      </c>
      <c r="AL29" s="2">
        <v>3</v>
      </c>
      <c r="AM29" s="2">
        <v>4</v>
      </c>
      <c r="AN29" s="2">
        <v>4</v>
      </c>
      <c r="AO29" s="2">
        <v>0</v>
      </c>
      <c r="AP29" s="2">
        <v>2</v>
      </c>
      <c r="AQ29" s="2">
        <v>0</v>
      </c>
      <c r="AR29" s="2">
        <v>0</v>
      </c>
      <c r="AS29" s="2">
        <v>0</v>
      </c>
      <c r="AT29" s="2">
        <v>1</v>
      </c>
      <c r="AU29" s="2">
        <v>0</v>
      </c>
      <c r="AV29" s="2">
        <v>0</v>
      </c>
      <c r="AW29" s="2">
        <v>3</v>
      </c>
      <c r="AX29" s="2">
        <v>0</v>
      </c>
      <c r="AY29" s="2">
        <v>0</v>
      </c>
      <c r="AZ29" s="2">
        <v>2</v>
      </c>
      <c r="BA29" s="2">
        <v>0</v>
      </c>
      <c r="BB29" s="2">
        <v>1</v>
      </c>
      <c r="BC29" s="2">
        <v>0</v>
      </c>
      <c r="BD29" s="2">
        <v>0</v>
      </c>
      <c r="BE29" s="2">
        <v>0</v>
      </c>
      <c r="BF29" s="2">
        <v>2</v>
      </c>
      <c r="BG29" s="2">
        <v>3</v>
      </c>
      <c r="BH29" s="2">
        <v>4</v>
      </c>
      <c r="BI29" s="2">
        <v>2</v>
      </c>
      <c r="BJ29" s="4">
        <f t="shared" si="0"/>
        <v>0.5</v>
      </c>
      <c r="BK29" s="4">
        <f t="shared" si="1"/>
        <v>-0.33333333333333331</v>
      </c>
      <c r="BL29" s="4">
        <f t="shared" si="2"/>
        <v>0</v>
      </c>
      <c r="BM29" s="4">
        <f t="shared" si="3"/>
        <v>1</v>
      </c>
      <c r="BN29" s="4">
        <f t="shared" si="4"/>
        <v>1.1666666666666667</v>
      </c>
      <c r="BO29" s="4">
        <f t="shared" si="5"/>
        <v>0</v>
      </c>
      <c r="BP29" s="4">
        <f t="shared" si="6"/>
        <v>0</v>
      </c>
      <c r="BQ29" s="4">
        <f t="shared" si="7"/>
        <v>0</v>
      </c>
    </row>
    <row r="30" spans="1:69" x14ac:dyDescent="0.2">
      <c r="A30" s="2">
        <v>29</v>
      </c>
      <c r="B30" s="2">
        <v>5674062</v>
      </c>
      <c r="C30" s="3" t="s">
        <v>171</v>
      </c>
      <c r="D30" s="2">
        <v>588</v>
      </c>
      <c r="E30" s="1"/>
      <c r="F30" s="2">
        <v>2</v>
      </c>
      <c r="G30" s="2">
        <v>25</v>
      </c>
      <c r="H30" s="2">
        <v>4</v>
      </c>
      <c r="I30" s="2">
        <v>0</v>
      </c>
      <c r="J30" s="2">
        <v>2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2</v>
      </c>
      <c r="R30" s="2">
        <v>0</v>
      </c>
      <c r="S30" s="2">
        <v>0</v>
      </c>
      <c r="T30" s="2">
        <v>3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11</v>
      </c>
      <c r="AH30" s="2">
        <v>3</v>
      </c>
      <c r="AI30" s="2">
        <v>4</v>
      </c>
      <c r="AJ30" s="2">
        <v>0</v>
      </c>
      <c r="AK30" s="2">
        <v>0</v>
      </c>
      <c r="AL30" s="2">
        <v>3</v>
      </c>
      <c r="AM30" s="2">
        <v>4</v>
      </c>
      <c r="AN30" s="2">
        <v>3</v>
      </c>
      <c r="AO30" s="2">
        <v>1</v>
      </c>
      <c r="AP30" s="2">
        <v>0</v>
      </c>
      <c r="AQ30" s="2">
        <v>0</v>
      </c>
      <c r="AR30" s="2">
        <v>0</v>
      </c>
      <c r="AS30" s="2">
        <v>0</v>
      </c>
      <c r="AT30" s="2">
        <v>1</v>
      </c>
      <c r="AU30" s="2">
        <v>0</v>
      </c>
      <c r="AV30" s="2">
        <v>0</v>
      </c>
      <c r="AW30" s="2">
        <v>0</v>
      </c>
      <c r="AX30" s="2">
        <v>4</v>
      </c>
      <c r="AY30" s="2">
        <v>0</v>
      </c>
      <c r="AZ30" s="2">
        <v>0</v>
      </c>
      <c r="BA30" s="2">
        <v>3</v>
      </c>
      <c r="BB30" s="2">
        <v>1</v>
      </c>
      <c r="BC30" s="2">
        <v>0</v>
      </c>
      <c r="BD30" s="2">
        <v>0</v>
      </c>
      <c r="BE30" s="2">
        <v>4</v>
      </c>
      <c r="BF30" s="2">
        <v>3</v>
      </c>
      <c r="BG30" s="2">
        <v>3</v>
      </c>
      <c r="BH30" s="2">
        <v>4</v>
      </c>
      <c r="BI30" s="2">
        <v>3</v>
      </c>
      <c r="BJ30" s="4">
        <f t="shared" si="0"/>
        <v>0.5</v>
      </c>
      <c r="BK30" s="4">
        <f t="shared" si="1"/>
        <v>0.33333333333333331</v>
      </c>
      <c r="BL30" s="4">
        <f t="shared" si="2"/>
        <v>1</v>
      </c>
      <c r="BM30" s="4">
        <f t="shared" si="3"/>
        <v>0.75</v>
      </c>
      <c r="BN30" s="4">
        <f t="shared" si="4"/>
        <v>2.583333333333333</v>
      </c>
      <c r="BO30" s="4">
        <f t="shared" si="5"/>
        <v>0</v>
      </c>
      <c r="BP30" s="4">
        <f t="shared" si="6"/>
        <v>1</v>
      </c>
      <c r="BQ30" s="4">
        <f t="shared" si="7"/>
        <v>1</v>
      </c>
    </row>
    <row r="31" spans="1:69" x14ac:dyDescent="0.2">
      <c r="A31" s="2">
        <v>30</v>
      </c>
      <c r="B31" s="2">
        <v>5674063</v>
      </c>
      <c r="C31" s="3" t="s">
        <v>172</v>
      </c>
      <c r="D31" s="2">
        <v>297</v>
      </c>
      <c r="E31" s="1"/>
      <c r="F31" s="2">
        <v>2</v>
      </c>
      <c r="G31" s="2">
        <v>18</v>
      </c>
      <c r="H31" s="2">
        <v>4</v>
      </c>
      <c r="I31" s="2">
        <v>0</v>
      </c>
      <c r="J31" s="2">
        <v>2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2</v>
      </c>
      <c r="R31" s="2">
        <v>1</v>
      </c>
      <c r="S31" s="2">
        <v>2</v>
      </c>
      <c r="T31" s="2">
        <v>3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3</v>
      </c>
      <c r="AI31" s="2">
        <v>3</v>
      </c>
      <c r="AJ31" s="2">
        <v>0</v>
      </c>
      <c r="AK31" s="2">
        <v>2</v>
      </c>
      <c r="AL31" s="2">
        <v>0</v>
      </c>
      <c r="AM31" s="2">
        <v>2</v>
      </c>
      <c r="AN31" s="2">
        <v>2</v>
      </c>
      <c r="AO31" s="2">
        <v>1</v>
      </c>
      <c r="AP31" s="2">
        <v>0</v>
      </c>
      <c r="AQ31" s="2">
        <v>0</v>
      </c>
      <c r="AR31" s="2">
        <v>0</v>
      </c>
      <c r="AS31" s="2">
        <v>0</v>
      </c>
      <c r="AT31" s="2">
        <v>2</v>
      </c>
      <c r="AU31" s="2">
        <v>0</v>
      </c>
      <c r="AV31" s="2">
        <v>0</v>
      </c>
      <c r="AW31" s="2">
        <v>3</v>
      </c>
      <c r="AX31" s="2">
        <v>0</v>
      </c>
      <c r="AY31" s="2">
        <v>0</v>
      </c>
      <c r="AZ31" s="2">
        <v>0</v>
      </c>
      <c r="BA31" s="2">
        <v>3</v>
      </c>
      <c r="BB31" s="2">
        <v>1</v>
      </c>
      <c r="BC31" s="2">
        <v>0</v>
      </c>
      <c r="BD31" s="2">
        <v>0</v>
      </c>
      <c r="BE31" s="2">
        <v>0</v>
      </c>
      <c r="BF31" s="2">
        <v>4</v>
      </c>
      <c r="BG31" s="2">
        <v>1</v>
      </c>
      <c r="BH31" s="2">
        <v>4</v>
      </c>
      <c r="BI31" s="2">
        <v>8</v>
      </c>
      <c r="BJ31" s="4">
        <f t="shared" si="0"/>
        <v>0.5</v>
      </c>
      <c r="BK31" s="4">
        <f t="shared" si="1"/>
        <v>-0.33333333333333331</v>
      </c>
      <c r="BL31" s="4">
        <f t="shared" si="2"/>
        <v>1</v>
      </c>
      <c r="BM31" s="4">
        <f t="shared" si="3"/>
        <v>1</v>
      </c>
      <c r="BN31" s="4">
        <f t="shared" si="4"/>
        <v>2.166666666666667</v>
      </c>
      <c r="BO31" s="4">
        <f t="shared" si="5"/>
        <v>1</v>
      </c>
      <c r="BP31" s="4">
        <f t="shared" si="6"/>
        <v>0</v>
      </c>
      <c r="BQ31" s="4">
        <f t="shared" si="7"/>
        <v>1</v>
      </c>
    </row>
    <row r="32" spans="1:69" x14ac:dyDescent="0.2">
      <c r="A32" s="2">
        <v>31</v>
      </c>
      <c r="B32" s="2">
        <v>5674085</v>
      </c>
      <c r="C32" s="3" t="s">
        <v>173</v>
      </c>
      <c r="D32" s="2">
        <v>276</v>
      </c>
      <c r="E32" s="1"/>
      <c r="F32" s="2">
        <v>2</v>
      </c>
      <c r="G32" s="2">
        <v>9</v>
      </c>
      <c r="H32" s="2">
        <v>4</v>
      </c>
      <c r="I32" s="2">
        <v>0</v>
      </c>
      <c r="J32" s="2">
        <v>2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2</v>
      </c>
      <c r="R32" s="2">
        <v>1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11</v>
      </c>
      <c r="AH32" s="2">
        <v>2</v>
      </c>
      <c r="AI32" s="2">
        <v>3</v>
      </c>
      <c r="AJ32" s="2">
        <v>0</v>
      </c>
      <c r="AK32" s="2">
        <v>2</v>
      </c>
      <c r="AL32" s="2">
        <v>0</v>
      </c>
      <c r="AM32" s="2">
        <v>2</v>
      </c>
      <c r="AN32" s="2">
        <v>3</v>
      </c>
      <c r="AO32" s="2">
        <v>1</v>
      </c>
      <c r="AP32" s="2">
        <v>0</v>
      </c>
      <c r="AQ32" s="2">
        <v>0</v>
      </c>
      <c r="AR32" s="2">
        <v>0</v>
      </c>
      <c r="AS32" s="2">
        <v>0</v>
      </c>
      <c r="AT32" s="2">
        <v>2</v>
      </c>
      <c r="AU32" s="2">
        <v>0</v>
      </c>
      <c r="AV32" s="2">
        <v>0</v>
      </c>
      <c r="AW32" s="2">
        <v>0</v>
      </c>
      <c r="AX32" s="2">
        <v>4</v>
      </c>
      <c r="AY32" s="2">
        <v>1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4</v>
      </c>
      <c r="BF32" s="2">
        <v>3</v>
      </c>
      <c r="BG32" s="2">
        <v>1</v>
      </c>
      <c r="BH32" s="2">
        <v>4</v>
      </c>
      <c r="BI32" s="2">
        <v>8</v>
      </c>
      <c r="BJ32" s="4">
        <f t="shared" si="0"/>
        <v>0.5</v>
      </c>
      <c r="BK32" s="4">
        <f t="shared" si="1"/>
        <v>0.33333333333333331</v>
      </c>
      <c r="BL32" s="4">
        <f t="shared" si="2"/>
        <v>0</v>
      </c>
      <c r="BM32" s="4">
        <f t="shared" si="3"/>
        <v>-0.25</v>
      </c>
      <c r="BN32" s="4">
        <f t="shared" si="4"/>
        <v>0.58333333333333326</v>
      </c>
      <c r="BO32" s="4">
        <f t="shared" si="5"/>
        <v>1</v>
      </c>
      <c r="BP32" s="4">
        <f t="shared" si="6"/>
        <v>1</v>
      </c>
      <c r="BQ32" s="4">
        <f t="shared" si="7"/>
        <v>2</v>
      </c>
    </row>
    <row r="33" spans="1:69" x14ac:dyDescent="0.2">
      <c r="A33" s="2">
        <v>32</v>
      </c>
      <c r="B33" s="2">
        <v>5674090</v>
      </c>
      <c r="C33" s="3" t="s">
        <v>174</v>
      </c>
      <c r="D33" s="2">
        <v>880</v>
      </c>
      <c r="E33" s="1"/>
      <c r="F33" s="2">
        <v>2</v>
      </c>
      <c r="G33" s="2">
        <v>46</v>
      </c>
      <c r="H33" s="2">
        <v>4</v>
      </c>
      <c r="I33" s="2">
        <v>0</v>
      </c>
      <c r="J33" s="2">
        <v>2</v>
      </c>
      <c r="K33" s="2">
        <v>0</v>
      </c>
      <c r="L33" s="2">
        <v>4</v>
      </c>
      <c r="M33" s="2">
        <v>0</v>
      </c>
      <c r="N33" s="2">
        <v>0</v>
      </c>
      <c r="O33" s="2">
        <v>0</v>
      </c>
      <c r="P33" s="2">
        <v>0</v>
      </c>
      <c r="Q33" s="2">
        <v>3</v>
      </c>
      <c r="R33" s="2">
        <v>0</v>
      </c>
      <c r="S33" s="2">
        <v>2</v>
      </c>
      <c r="T33" s="2">
        <v>3</v>
      </c>
      <c r="U33" s="2">
        <v>0</v>
      </c>
      <c r="V33" s="2">
        <v>0</v>
      </c>
      <c r="W33" s="2">
        <v>1</v>
      </c>
      <c r="X33" s="2">
        <v>0</v>
      </c>
      <c r="Y33" s="2">
        <v>0</v>
      </c>
      <c r="Z33" s="2">
        <v>0</v>
      </c>
      <c r="AA33" s="2">
        <v>5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3</v>
      </c>
      <c r="AI33" s="2">
        <v>2</v>
      </c>
      <c r="AJ33" s="2">
        <v>0</v>
      </c>
      <c r="AK33" s="2">
        <v>2</v>
      </c>
      <c r="AL33" s="2">
        <v>0</v>
      </c>
      <c r="AM33" s="2">
        <v>1</v>
      </c>
      <c r="AN33" s="2">
        <v>5</v>
      </c>
      <c r="AO33" s="2">
        <v>1</v>
      </c>
      <c r="AP33" s="2">
        <v>0</v>
      </c>
      <c r="AQ33" s="2">
        <v>0</v>
      </c>
      <c r="AR33" s="2">
        <v>0</v>
      </c>
      <c r="AS33" s="2">
        <v>0</v>
      </c>
      <c r="AT33" s="2">
        <v>2</v>
      </c>
      <c r="AU33" s="2">
        <v>0</v>
      </c>
      <c r="AV33" s="2">
        <v>0</v>
      </c>
      <c r="AW33" s="2">
        <v>0</v>
      </c>
      <c r="AX33" s="2">
        <v>4</v>
      </c>
      <c r="AY33" s="2">
        <v>0</v>
      </c>
      <c r="AZ33" s="2">
        <v>0</v>
      </c>
      <c r="BA33" s="2">
        <v>3</v>
      </c>
      <c r="BB33" s="2">
        <v>0</v>
      </c>
      <c r="BC33" s="2">
        <v>0</v>
      </c>
      <c r="BD33" s="2">
        <v>0</v>
      </c>
      <c r="BE33" s="2">
        <v>4</v>
      </c>
      <c r="BF33" s="2">
        <v>3</v>
      </c>
      <c r="BG33" s="2">
        <v>3</v>
      </c>
      <c r="BH33" s="2">
        <v>2</v>
      </c>
      <c r="BI33" s="2">
        <v>3</v>
      </c>
      <c r="BJ33" s="4">
        <f t="shared" si="0"/>
        <v>0.5</v>
      </c>
      <c r="BK33" s="4">
        <f t="shared" si="1"/>
        <v>0.33333333333333331</v>
      </c>
      <c r="BL33" s="4">
        <f t="shared" si="2"/>
        <v>1</v>
      </c>
      <c r="BM33" s="4">
        <f t="shared" si="3"/>
        <v>-0.25</v>
      </c>
      <c r="BN33" s="4">
        <f t="shared" si="4"/>
        <v>1.5833333333333333</v>
      </c>
      <c r="BO33" s="4">
        <f t="shared" si="5"/>
        <v>1</v>
      </c>
      <c r="BP33" s="4">
        <f t="shared" si="6"/>
        <v>1</v>
      </c>
      <c r="BQ33" s="4">
        <f t="shared" si="7"/>
        <v>2</v>
      </c>
    </row>
    <row r="34" spans="1:69" x14ac:dyDescent="0.2">
      <c r="A34" s="2">
        <v>33</v>
      </c>
      <c r="B34" s="2">
        <v>5674100</v>
      </c>
      <c r="C34" s="3" t="s">
        <v>176</v>
      </c>
      <c r="D34" s="2">
        <v>316</v>
      </c>
      <c r="E34" s="1"/>
      <c r="F34" s="2">
        <v>1</v>
      </c>
      <c r="G34" s="2">
        <v>12</v>
      </c>
      <c r="H34" s="2">
        <v>4</v>
      </c>
      <c r="I34" s="2">
        <v>0</v>
      </c>
      <c r="J34" s="2">
        <v>2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4</v>
      </c>
      <c r="R34" s="2">
        <v>1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11</v>
      </c>
      <c r="AH34" s="2">
        <v>3</v>
      </c>
      <c r="AI34" s="2">
        <v>2</v>
      </c>
      <c r="AJ34" s="2">
        <v>1</v>
      </c>
      <c r="AK34" s="2">
        <v>2</v>
      </c>
      <c r="AL34" s="2">
        <v>0</v>
      </c>
      <c r="AM34" s="2">
        <v>1</v>
      </c>
      <c r="AN34" s="2">
        <v>5</v>
      </c>
      <c r="AO34" s="2">
        <v>1</v>
      </c>
      <c r="AP34" s="2">
        <v>2</v>
      </c>
      <c r="AQ34" s="2">
        <v>0</v>
      </c>
      <c r="AR34" s="2">
        <v>0</v>
      </c>
      <c r="AS34" s="2">
        <v>0</v>
      </c>
      <c r="AT34" s="2">
        <v>1</v>
      </c>
      <c r="AU34" s="2">
        <v>0</v>
      </c>
      <c r="AV34" s="2">
        <v>0</v>
      </c>
      <c r="AW34" s="2">
        <v>0</v>
      </c>
      <c r="AX34" s="2">
        <v>4</v>
      </c>
      <c r="AY34" s="2">
        <v>0</v>
      </c>
      <c r="AZ34" s="2">
        <v>0</v>
      </c>
      <c r="BA34" s="2">
        <v>3</v>
      </c>
      <c r="BB34" s="2">
        <v>0</v>
      </c>
      <c r="BC34" s="2">
        <v>2</v>
      </c>
      <c r="BD34" s="2">
        <v>3</v>
      </c>
      <c r="BE34" s="2">
        <v>4</v>
      </c>
      <c r="BF34" s="2">
        <v>4</v>
      </c>
      <c r="BG34" s="2">
        <v>2</v>
      </c>
      <c r="BH34" s="2">
        <v>4</v>
      </c>
      <c r="BI34" s="2">
        <v>2</v>
      </c>
      <c r="BJ34" s="4">
        <f t="shared" si="0"/>
        <v>1</v>
      </c>
      <c r="BK34" s="4">
        <f t="shared" si="1"/>
        <v>0.33333333333333331</v>
      </c>
      <c r="BL34" s="4">
        <f t="shared" si="2"/>
        <v>1</v>
      </c>
      <c r="BM34" s="4">
        <f t="shared" si="3"/>
        <v>-0.75</v>
      </c>
      <c r="BN34" s="4">
        <f t="shared" si="4"/>
        <v>1.583333333333333</v>
      </c>
      <c r="BO34" s="4">
        <f t="shared" si="5"/>
        <v>0</v>
      </c>
      <c r="BP34" s="4">
        <f t="shared" si="6"/>
        <v>0</v>
      </c>
      <c r="BQ34" s="4">
        <f t="shared" si="7"/>
        <v>0</v>
      </c>
    </row>
    <row r="35" spans="1:69" x14ac:dyDescent="0.2">
      <c r="A35" s="2">
        <v>34</v>
      </c>
      <c r="B35" s="2">
        <v>5674107</v>
      </c>
      <c r="C35" s="3" t="s">
        <v>177</v>
      </c>
      <c r="D35" s="2">
        <v>172</v>
      </c>
      <c r="E35" s="1"/>
      <c r="F35" s="2">
        <v>2</v>
      </c>
      <c r="G35" s="2">
        <v>32</v>
      </c>
      <c r="H35" s="2">
        <v>2</v>
      </c>
      <c r="I35" s="2">
        <v>0</v>
      </c>
      <c r="J35" s="2">
        <v>2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3</v>
      </c>
      <c r="R35" s="2">
        <v>0</v>
      </c>
      <c r="S35" s="2">
        <v>2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4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2</v>
      </c>
      <c r="AI35" s="2">
        <v>4</v>
      </c>
      <c r="AJ35" s="2">
        <v>0</v>
      </c>
      <c r="AK35" s="2">
        <v>0</v>
      </c>
      <c r="AL35" s="2">
        <v>3</v>
      </c>
      <c r="AM35" s="2">
        <v>4</v>
      </c>
      <c r="AN35" s="2">
        <v>2</v>
      </c>
      <c r="AO35" s="2">
        <v>1</v>
      </c>
      <c r="AP35" s="2">
        <v>2</v>
      </c>
      <c r="AQ35" s="2">
        <v>0</v>
      </c>
      <c r="AR35" s="2">
        <v>0</v>
      </c>
      <c r="AS35" s="2">
        <v>0</v>
      </c>
      <c r="AT35" s="2">
        <v>1</v>
      </c>
      <c r="AU35" s="2">
        <v>1</v>
      </c>
      <c r="AV35" s="2">
        <v>0</v>
      </c>
      <c r="AW35" s="2">
        <v>3</v>
      </c>
      <c r="AX35" s="2">
        <v>0</v>
      </c>
      <c r="AY35" s="2">
        <v>0</v>
      </c>
      <c r="AZ35" s="2">
        <v>2</v>
      </c>
      <c r="BA35" s="2">
        <v>0</v>
      </c>
      <c r="BB35" s="2">
        <v>0</v>
      </c>
      <c r="BC35" s="2">
        <v>2</v>
      </c>
      <c r="BD35" s="2">
        <v>3</v>
      </c>
      <c r="BE35" s="2">
        <v>4</v>
      </c>
      <c r="BF35" s="2">
        <v>1</v>
      </c>
      <c r="BG35" s="2">
        <v>2</v>
      </c>
      <c r="BH35" s="2">
        <v>4</v>
      </c>
      <c r="BI35" s="2">
        <v>8</v>
      </c>
      <c r="BJ35" s="4">
        <f t="shared" si="0"/>
        <v>1</v>
      </c>
      <c r="BK35" s="4">
        <f t="shared" si="1"/>
        <v>0</v>
      </c>
      <c r="BL35" s="4">
        <f t="shared" si="2"/>
        <v>0</v>
      </c>
      <c r="BM35" s="4">
        <f t="shared" si="3"/>
        <v>-0.75</v>
      </c>
      <c r="BN35" s="4">
        <f t="shared" si="4"/>
        <v>0.25</v>
      </c>
      <c r="BO35" s="4">
        <f t="shared" si="5"/>
        <v>0</v>
      </c>
      <c r="BP35" s="4">
        <f t="shared" si="6"/>
        <v>0</v>
      </c>
      <c r="BQ35" s="4">
        <f t="shared" si="7"/>
        <v>0</v>
      </c>
    </row>
    <row r="36" spans="1:69" x14ac:dyDescent="0.2">
      <c r="A36" s="2">
        <v>35</v>
      </c>
      <c r="B36" s="2">
        <v>5674133</v>
      </c>
      <c r="C36" s="3" t="s">
        <v>178</v>
      </c>
      <c r="D36" s="2">
        <v>180</v>
      </c>
      <c r="E36" s="1"/>
      <c r="F36" s="2">
        <v>2</v>
      </c>
      <c r="G36" s="2">
        <v>15</v>
      </c>
      <c r="H36" s="2">
        <v>2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8</v>
      </c>
      <c r="Q36" s="2">
        <v>1</v>
      </c>
      <c r="R36" s="2">
        <v>0</v>
      </c>
      <c r="S36" s="2">
        <v>0</v>
      </c>
      <c r="T36" s="2">
        <v>3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11</v>
      </c>
      <c r="AH36" s="2">
        <v>2</v>
      </c>
      <c r="AI36" s="2">
        <v>4</v>
      </c>
      <c r="AJ36" s="2">
        <v>0</v>
      </c>
      <c r="AK36" s="2">
        <v>0</v>
      </c>
      <c r="AL36" s="2">
        <v>3</v>
      </c>
      <c r="AM36" s="2">
        <v>4</v>
      </c>
      <c r="AN36" s="2">
        <v>5</v>
      </c>
      <c r="AO36" s="2">
        <v>1</v>
      </c>
      <c r="AP36" s="2">
        <v>0</v>
      </c>
      <c r="AQ36" s="2">
        <v>0</v>
      </c>
      <c r="AR36" s="2">
        <v>0</v>
      </c>
      <c r="AS36" s="2">
        <v>0</v>
      </c>
      <c r="AT36" s="2">
        <v>2</v>
      </c>
      <c r="AU36" s="2">
        <v>0</v>
      </c>
      <c r="AV36" s="2">
        <v>0</v>
      </c>
      <c r="AW36" s="2">
        <v>3</v>
      </c>
      <c r="AX36" s="2">
        <v>0</v>
      </c>
      <c r="AY36" s="2">
        <v>0</v>
      </c>
      <c r="AZ36" s="2">
        <v>0</v>
      </c>
      <c r="BA36" s="2">
        <v>3</v>
      </c>
      <c r="BB36" s="2">
        <v>1</v>
      </c>
      <c r="BC36" s="2">
        <v>2</v>
      </c>
      <c r="BD36" s="2">
        <v>3</v>
      </c>
      <c r="BE36" s="2">
        <v>4</v>
      </c>
      <c r="BF36" s="2">
        <v>2</v>
      </c>
      <c r="BG36" s="2">
        <v>1</v>
      </c>
      <c r="BH36" s="2">
        <v>4</v>
      </c>
      <c r="BI36" s="2">
        <v>6</v>
      </c>
      <c r="BJ36" s="4">
        <f t="shared" si="0"/>
        <v>0.5</v>
      </c>
      <c r="BK36" s="4">
        <f t="shared" si="1"/>
        <v>-0.33333333333333331</v>
      </c>
      <c r="BL36" s="4">
        <f t="shared" si="2"/>
        <v>1</v>
      </c>
      <c r="BM36" s="4">
        <f t="shared" si="3"/>
        <v>0.25</v>
      </c>
      <c r="BN36" s="4">
        <f t="shared" si="4"/>
        <v>1.4166666666666667</v>
      </c>
      <c r="BO36" s="4">
        <f t="shared" si="5"/>
        <v>1</v>
      </c>
      <c r="BP36" s="4">
        <f t="shared" si="6"/>
        <v>0</v>
      </c>
      <c r="BQ36" s="4">
        <f t="shared" si="7"/>
        <v>1</v>
      </c>
    </row>
    <row r="37" spans="1:69" x14ac:dyDescent="0.2">
      <c r="A37" s="2">
        <v>36</v>
      </c>
      <c r="B37" s="2">
        <v>5674143</v>
      </c>
      <c r="C37" s="3" t="s">
        <v>179</v>
      </c>
      <c r="D37" s="2">
        <v>294</v>
      </c>
      <c r="E37" s="1"/>
      <c r="F37" s="2">
        <v>2</v>
      </c>
      <c r="G37" s="2">
        <v>25</v>
      </c>
      <c r="H37" s="2">
        <v>3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8</v>
      </c>
      <c r="Q37" s="2">
        <v>3</v>
      </c>
      <c r="R37" s="2">
        <v>0</v>
      </c>
      <c r="S37" s="2">
        <v>0</v>
      </c>
      <c r="T37" s="2">
        <v>3</v>
      </c>
      <c r="U37" s="2">
        <v>0</v>
      </c>
      <c r="V37" s="2">
        <v>0</v>
      </c>
      <c r="W37" s="2">
        <v>0</v>
      </c>
      <c r="X37" s="2">
        <v>2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3</v>
      </c>
      <c r="AI37" s="2">
        <v>4</v>
      </c>
      <c r="AJ37" s="2">
        <v>0</v>
      </c>
      <c r="AK37" s="2">
        <v>0</v>
      </c>
      <c r="AL37" s="2">
        <v>3</v>
      </c>
      <c r="AM37" s="2">
        <v>4</v>
      </c>
      <c r="AN37" s="2">
        <v>5</v>
      </c>
      <c r="AO37" s="2">
        <v>0</v>
      </c>
      <c r="AP37" s="2">
        <v>0</v>
      </c>
      <c r="AQ37" s="2">
        <v>3</v>
      </c>
      <c r="AR37" s="2">
        <v>0</v>
      </c>
      <c r="AS37" s="2">
        <v>0</v>
      </c>
      <c r="AT37" s="2">
        <v>2</v>
      </c>
      <c r="AU37" s="2">
        <v>0</v>
      </c>
      <c r="AV37" s="2">
        <v>2</v>
      </c>
      <c r="AW37" s="2">
        <v>0</v>
      </c>
      <c r="AX37" s="2">
        <v>0</v>
      </c>
      <c r="AY37" s="2">
        <v>1</v>
      </c>
      <c r="AZ37" s="2">
        <v>2</v>
      </c>
      <c r="BA37" s="2">
        <v>0</v>
      </c>
      <c r="BB37" s="2">
        <v>0</v>
      </c>
      <c r="BC37" s="2">
        <v>2</v>
      </c>
      <c r="BD37" s="2">
        <v>0</v>
      </c>
      <c r="BE37" s="2">
        <v>0</v>
      </c>
      <c r="BF37" s="2">
        <v>3</v>
      </c>
      <c r="BG37" s="2">
        <v>3</v>
      </c>
      <c r="BH37" s="2">
        <v>2</v>
      </c>
      <c r="BI37" s="2">
        <v>8</v>
      </c>
      <c r="BJ37" s="4">
        <f t="shared" si="0"/>
        <v>0</v>
      </c>
      <c r="BK37" s="4">
        <f t="shared" si="1"/>
        <v>0.33333333333333331</v>
      </c>
      <c r="BL37" s="4">
        <f t="shared" si="2"/>
        <v>0</v>
      </c>
      <c r="BM37" s="4">
        <f t="shared" si="3"/>
        <v>-0.25</v>
      </c>
      <c r="BN37" s="4">
        <f t="shared" si="4"/>
        <v>8.3333333333333315E-2</v>
      </c>
      <c r="BO37" s="4">
        <f t="shared" si="5"/>
        <v>1</v>
      </c>
      <c r="BP37" s="4">
        <f t="shared" si="6"/>
        <v>1</v>
      </c>
      <c r="BQ37" s="4">
        <f t="shared" si="7"/>
        <v>2</v>
      </c>
    </row>
    <row r="38" spans="1:69" x14ac:dyDescent="0.2">
      <c r="A38" s="2">
        <v>37</v>
      </c>
      <c r="B38" s="2">
        <v>5674144</v>
      </c>
      <c r="C38" s="3" t="s">
        <v>180</v>
      </c>
      <c r="D38" s="2">
        <v>365</v>
      </c>
      <c r="E38" s="1"/>
      <c r="F38" s="2">
        <v>2</v>
      </c>
      <c r="G38" s="2">
        <v>25</v>
      </c>
      <c r="H38" s="2">
        <v>4</v>
      </c>
      <c r="I38" s="2">
        <v>0</v>
      </c>
      <c r="J38" s="2">
        <v>0</v>
      </c>
      <c r="K38" s="2">
        <v>0</v>
      </c>
      <c r="L38" s="2">
        <v>4</v>
      </c>
      <c r="M38" s="2">
        <v>0</v>
      </c>
      <c r="N38" s="2">
        <v>0</v>
      </c>
      <c r="O38" s="2">
        <v>0</v>
      </c>
      <c r="P38" s="2">
        <v>0</v>
      </c>
      <c r="Q38" s="2">
        <v>2</v>
      </c>
      <c r="R38" s="2">
        <v>0</v>
      </c>
      <c r="S38" s="2">
        <v>2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3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3</v>
      </c>
      <c r="AI38" s="2">
        <v>2</v>
      </c>
      <c r="AJ38" s="2">
        <v>1</v>
      </c>
      <c r="AK38" s="2">
        <v>2</v>
      </c>
      <c r="AL38" s="2">
        <v>0</v>
      </c>
      <c r="AM38" s="2">
        <v>3</v>
      </c>
      <c r="AN38" s="2">
        <v>1</v>
      </c>
      <c r="AO38" s="2">
        <v>1</v>
      </c>
      <c r="AP38" s="2">
        <v>0</v>
      </c>
      <c r="AQ38" s="2">
        <v>0</v>
      </c>
      <c r="AR38" s="2">
        <v>0</v>
      </c>
      <c r="AS38" s="2">
        <v>0</v>
      </c>
      <c r="AT38" s="2">
        <v>2</v>
      </c>
      <c r="AU38" s="2">
        <v>0</v>
      </c>
      <c r="AV38" s="2">
        <v>0</v>
      </c>
      <c r="AW38" s="2">
        <v>3</v>
      </c>
      <c r="AX38" s="2">
        <v>0</v>
      </c>
      <c r="AY38" s="2">
        <v>1</v>
      </c>
      <c r="AZ38" s="2">
        <v>2</v>
      </c>
      <c r="BA38" s="2">
        <v>0</v>
      </c>
      <c r="BB38" s="2">
        <v>1</v>
      </c>
      <c r="BC38" s="2">
        <v>0</v>
      </c>
      <c r="BD38" s="2">
        <v>0</v>
      </c>
      <c r="BE38" s="2">
        <v>4</v>
      </c>
      <c r="BF38" s="2">
        <v>3</v>
      </c>
      <c r="BG38" s="2">
        <v>1</v>
      </c>
      <c r="BH38" s="2">
        <v>2</v>
      </c>
      <c r="BI38" s="2">
        <v>4</v>
      </c>
      <c r="BJ38" s="4">
        <f t="shared" si="0"/>
        <v>0.5</v>
      </c>
      <c r="BK38" s="4">
        <f t="shared" si="1"/>
        <v>-0.33333333333333331</v>
      </c>
      <c r="BL38" s="4">
        <f t="shared" si="2"/>
        <v>0</v>
      </c>
      <c r="BM38" s="4">
        <f t="shared" si="3"/>
        <v>0.75</v>
      </c>
      <c r="BN38" s="4">
        <f t="shared" si="4"/>
        <v>0.91666666666666674</v>
      </c>
      <c r="BO38" s="4">
        <f t="shared" si="5"/>
        <v>1</v>
      </c>
      <c r="BP38" s="4">
        <f t="shared" si="6"/>
        <v>1</v>
      </c>
      <c r="BQ38" s="4">
        <f t="shared" si="7"/>
        <v>2</v>
      </c>
    </row>
    <row r="39" spans="1:69" x14ac:dyDescent="0.2">
      <c r="A39" s="2">
        <v>38</v>
      </c>
      <c r="B39" s="2">
        <v>5674177</v>
      </c>
      <c r="C39" s="3" t="s">
        <v>181</v>
      </c>
      <c r="D39" s="2">
        <v>259</v>
      </c>
      <c r="E39" s="1"/>
      <c r="F39" s="2">
        <v>2</v>
      </c>
      <c r="G39" s="2">
        <v>20</v>
      </c>
      <c r="H39" s="2">
        <v>4</v>
      </c>
      <c r="I39" s="2">
        <v>0</v>
      </c>
      <c r="J39" s="2">
        <v>2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4</v>
      </c>
      <c r="R39" s="2">
        <v>0</v>
      </c>
      <c r="S39" s="2">
        <v>2</v>
      </c>
      <c r="T39" s="2">
        <v>0</v>
      </c>
      <c r="U39" s="2">
        <v>0</v>
      </c>
      <c r="V39" s="2">
        <v>0</v>
      </c>
      <c r="W39" s="2">
        <v>0</v>
      </c>
      <c r="X39" s="2">
        <v>2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2</v>
      </c>
      <c r="AI39" s="2">
        <v>4</v>
      </c>
      <c r="AJ39" s="2">
        <v>1</v>
      </c>
      <c r="AK39" s="2">
        <v>2</v>
      </c>
      <c r="AL39" s="2">
        <v>3</v>
      </c>
      <c r="AM39" s="2">
        <v>4</v>
      </c>
      <c r="AN39" s="2">
        <v>3</v>
      </c>
      <c r="AO39" s="2">
        <v>1</v>
      </c>
      <c r="AP39" s="2">
        <v>0</v>
      </c>
      <c r="AQ39" s="2">
        <v>0</v>
      </c>
      <c r="AR39" s="2">
        <v>0</v>
      </c>
      <c r="AS39" s="2">
        <v>0</v>
      </c>
      <c r="AT39" s="2">
        <v>1</v>
      </c>
      <c r="AU39" s="2">
        <v>0</v>
      </c>
      <c r="AV39" s="2">
        <v>0</v>
      </c>
      <c r="AW39" s="2">
        <v>3</v>
      </c>
      <c r="AX39" s="2">
        <v>0</v>
      </c>
      <c r="AY39" s="2">
        <v>0</v>
      </c>
      <c r="AZ39" s="2">
        <v>0</v>
      </c>
      <c r="BA39" s="2">
        <v>3</v>
      </c>
      <c r="BB39" s="2">
        <v>0</v>
      </c>
      <c r="BC39" s="2">
        <v>0</v>
      </c>
      <c r="BD39" s="2">
        <v>3</v>
      </c>
      <c r="BE39" s="2">
        <v>0</v>
      </c>
      <c r="BF39" s="2">
        <v>3</v>
      </c>
      <c r="BG39" s="2">
        <v>1</v>
      </c>
      <c r="BH39" s="2">
        <v>4</v>
      </c>
      <c r="BI39" s="2">
        <v>1</v>
      </c>
      <c r="BJ39" s="4">
        <f t="shared" si="0"/>
        <v>0.5</v>
      </c>
      <c r="BK39" s="4">
        <f t="shared" si="1"/>
        <v>-0.33333333333333331</v>
      </c>
      <c r="BL39" s="4">
        <f t="shared" si="2"/>
        <v>1</v>
      </c>
      <c r="BM39" s="4">
        <f t="shared" si="3"/>
        <v>-0.25</v>
      </c>
      <c r="BN39" s="4">
        <f t="shared" si="4"/>
        <v>0.91666666666666674</v>
      </c>
      <c r="BO39" s="4">
        <f t="shared" si="5"/>
        <v>0</v>
      </c>
      <c r="BP39" s="4">
        <f t="shared" si="6"/>
        <v>1</v>
      </c>
      <c r="BQ39" s="4">
        <f t="shared" si="7"/>
        <v>1</v>
      </c>
    </row>
    <row r="40" spans="1:69" x14ac:dyDescent="0.2">
      <c r="A40" s="2">
        <v>39</v>
      </c>
      <c r="B40" s="2">
        <v>5674187</v>
      </c>
      <c r="C40" s="3" t="s">
        <v>182</v>
      </c>
      <c r="D40" s="2">
        <v>200</v>
      </c>
      <c r="E40" s="1"/>
      <c r="F40" s="2">
        <v>2</v>
      </c>
      <c r="G40" s="2">
        <v>9</v>
      </c>
      <c r="H40" s="2">
        <v>2</v>
      </c>
      <c r="I40" s="2">
        <v>0</v>
      </c>
      <c r="J40" s="2">
        <v>2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2</v>
      </c>
      <c r="R40" s="2">
        <v>1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11</v>
      </c>
      <c r="AH40" s="2">
        <v>3</v>
      </c>
      <c r="AI40" s="2">
        <v>3</v>
      </c>
      <c r="AJ40" s="2">
        <v>0</v>
      </c>
      <c r="AK40" s="2">
        <v>2</v>
      </c>
      <c r="AL40" s="2">
        <v>0</v>
      </c>
      <c r="AM40" s="2">
        <v>2</v>
      </c>
      <c r="AN40" s="2">
        <v>3</v>
      </c>
      <c r="AO40" s="2">
        <v>1</v>
      </c>
      <c r="AP40" s="2">
        <v>0</v>
      </c>
      <c r="AQ40" s="2">
        <v>0</v>
      </c>
      <c r="AR40" s="2">
        <v>0</v>
      </c>
      <c r="AS40" s="2">
        <v>0</v>
      </c>
      <c r="AT40" s="2">
        <v>1</v>
      </c>
      <c r="AU40" s="2">
        <v>0</v>
      </c>
      <c r="AV40" s="2">
        <v>0</v>
      </c>
      <c r="AW40" s="2">
        <v>3</v>
      </c>
      <c r="AX40" s="2">
        <v>0</v>
      </c>
      <c r="AY40" s="2">
        <v>0</v>
      </c>
      <c r="AZ40" s="2">
        <v>2</v>
      </c>
      <c r="BA40" s="2">
        <v>0</v>
      </c>
      <c r="BB40" s="2">
        <v>1</v>
      </c>
      <c r="BC40" s="2">
        <v>2</v>
      </c>
      <c r="BD40" s="2">
        <v>0</v>
      </c>
      <c r="BE40" s="2">
        <v>0</v>
      </c>
      <c r="BF40" s="2">
        <v>3</v>
      </c>
      <c r="BG40" s="2">
        <v>3</v>
      </c>
      <c r="BH40" s="2">
        <v>4</v>
      </c>
      <c r="BI40" s="2">
        <v>4</v>
      </c>
      <c r="BJ40" s="4">
        <f t="shared" si="0"/>
        <v>0.5</v>
      </c>
      <c r="BK40" s="4">
        <f t="shared" si="1"/>
        <v>-0.33333333333333331</v>
      </c>
      <c r="BL40" s="4">
        <f t="shared" si="2"/>
        <v>0</v>
      </c>
      <c r="BM40" s="4">
        <f t="shared" si="3"/>
        <v>0.75</v>
      </c>
      <c r="BN40" s="4">
        <f t="shared" si="4"/>
        <v>0.91666666666666674</v>
      </c>
      <c r="BO40" s="4">
        <f t="shared" si="5"/>
        <v>0</v>
      </c>
      <c r="BP40" s="4">
        <f t="shared" si="6"/>
        <v>1</v>
      </c>
      <c r="BQ40" s="4">
        <f t="shared" si="7"/>
        <v>1</v>
      </c>
    </row>
    <row r="41" spans="1:69" x14ac:dyDescent="0.2">
      <c r="A41" s="2">
        <v>40</v>
      </c>
      <c r="B41" s="2">
        <v>5674258</v>
      </c>
      <c r="C41" s="3" t="s">
        <v>183</v>
      </c>
      <c r="D41" s="2">
        <v>587</v>
      </c>
      <c r="E41" s="1"/>
      <c r="F41" s="2">
        <v>1</v>
      </c>
      <c r="G41" s="2">
        <v>36</v>
      </c>
      <c r="H41" s="2">
        <v>2</v>
      </c>
      <c r="I41" s="2">
        <v>0</v>
      </c>
      <c r="J41" s="2">
        <v>0</v>
      </c>
      <c r="K41" s="2">
        <v>0</v>
      </c>
      <c r="L41" s="2">
        <v>4</v>
      </c>
      <c r="M41" s="2">
        <v>0</v>
      </c>
      <c r="N41" s="2">
        <v>0</v>
      </c>
      <c r="O41" s="2">
        <v>0</v>
      </c>
      <c r="P41" s="2">
        <v>0</v>
      </c>
      <c r="Q41" s="2">
        <v>2</v>
      </c>
      <c r="R41" s="2">
        <v>0</v>
      </c>
      <c r="S41" s="2">
        <v>2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3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3</v>
      </c>
      <c r="AI41" s="2">
        <v>3</v>
      </c>
      <c r="AJ41" s="2">
        <v>0</v>
      </c>
      <c r="AK41" s="2">
        <v>2</v>
      </c>
      <c r="AL41" s="2">
        <v>0</v>
      </c>
      <c r="AM41" s="2">
        <v>3</v>
      </c>
      <c r="AN41" s="2">
        <v>2</v>
      </c>
      <c r="AO41" s="2">
        <v>1</v>
      </c>
      <c r="AP41" s="2">
        <v>0</v>
      </c>
      <c r="AQ41" s="2">
        <v>0</v>
      </c>
      <c r="AR41" s="2">
        <v>4</v>
      </c>
      <c r="AS41" s="2">
        <v>0</v>
      </c>
      <c r="AT41" s="2">
        <v>2</v>
      </c>
      <c r="AU41" s="2">
        <v>0</v>
      </c>
      <c r="AV41" s="2">
        <v>2</v>
      </c>
      <c r="AW41" s="2">
        <v>0</v>
      </c>
      <c r="AX41" s="2">
        <v>0</v>
      </c>
      <c r="AY41" s="2">
        <v>1</v>
      </c>
      <c r="AZ41" s="2">
        <v>2</v>
      </c>
      <c r="BA41" s="2">
        <v>0</v>
      </c>
      <c r="BB41" s="2">
        <v>1</v>
      </c>
      <c r="BC41" s="2">
        <v>0</v>
      </c>
      <c r="BD41" s="2">
        <v>0</v>
      </c>
      <c r="BE41" s="2">
        <v>4</v>
      </c>
      <c r="BF41" s="2">
        <v>3</v>
      </c>
      <c r="BG41" s="2">
        <v>1</v>
      </c>
      <c r="BH41" s="2">
        <v>4</v>
      </c>
      <c r="BI41" s="2">
        <v>8</v>
      </c>
      <c r="BJ41" s="4">
        <f t="shared" si="0"/>
        <v>1</v>
      </c>
      <c r="BK41" s="4">
        <f t="shared" si="1"/>
        <v>0.33333333333333331</v>
      </c>
      <c r="BL41" s="4">
        <f t="shared" si="2"/>
        <v>0</v>
      </c>
      <c r="BM41" s="4">
        <f t="shared" si="3"/>
        <v>0.75</v>
      </c>
      <c r="BN41" s="4">
        <f t="shared" si="4"/>
        <v>2.083333333333333</v>
      </c>
      <c r="BO41" s="4">
        <f t="shared" si="5"/>
        <v>1</v>
      </c>
      <c r="BP41" s="4">
        <f t="shared" si="6"/>
        <v>1</v>
      </c>
      <c r="BQ41" s="4">
        <f t="shared" si="7"/>
        <v>2</v>
      </c>
    </row>
    <row r="42" spans="1:69" x14ac:dyDescent="0.2">
      <c r="A42" s="2">
        <v>41</v>
      </c>
      <c r="B42" s="2">
        <v>5674831</v>
      </c>
      <c r="C42" s="3" t="s">
        <v>184</v>
      </c>
      <c r="D42" s="2">
        <v>125</v>
      </c>
      <c r="E42" s="1"/>
      <c r="F42" s="2">
        <v>2</v>
      </c>
      <c r="G42" s="2">
        <v>11</v>
      </c>
      <c r="H42" s="2">
        <v>2</v>
      </c>
      <c r="I42" s="2">
        <v>0</v>
      </c>
      <c r="J42" s="2">
        <v>2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8</v>
      </c>
      <c r="Q42" s="2">
        <v>3</v>
      </c>
      <c r="R42" s="2">
        <v>1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11</v>
      </c>
      <c r="AH42" s="2">
        <v>2</v>
      </c>
      <c r="AI42" s="2">
        <v>4</v>
      </c>
      <c r="AJ42" s="2">
        <v>0</v>
      </c>
      <c r="AK42" s="2">
        <v>0</v>
      </c>
      <c r="AL42" s="2">
        <v>3</v>
      </c>
      <c r="AM42" s="2">
        <v>4</v>
      </c>
      <c r="AN42" s="2">
        <v>3</v>
      </c>
      <c r="AO42" s="2">
        <v>0</v>
      </c>
      <c r="AP42" s="2">
        <v>0</v>
      </c>
      <c r="AQ42" s="2">
        <v>0</v>
      </c>
      <c r="AR42" s="2">
        <v>4</v>
      </c>
      <c r="AS42" s="2">
        <v>0</v>
      </c>
      <c r="AT42" s="2">
        <v>2</v>
      </c>
      <c r="AU42" s="2">
        <v>0</v>
      </c>
      <c r="AV42" s="2">
        <v>2</v>
      </c>
      <c r="AW42" s="2">
        <v>0</v>
      </c>
      <c r="AX42" s="2">
        <v>0</v>
      </c>
      <c r="AY42" s="2">
        <v>0</v>
      </c>
      <c r="AZ42" s="2">
        <v>2</v>
      </c>
      <c r="BA42" s="2">
        <v>0</v>
      </c>
      <c r="BB42" s="2">
        <v>1</v>
      </c>
      <c r="BC42" s="2">
        <v>0</v>
      </c>
      <c r="BD42" s="2">
        <v>0</v>
      </c>
      <c r="BE42" s="2">
        <v>4</v>
      </c>
      <c r="BF42" s="2">
        <v>4</v>
      </c>
      <c r="BG42" s="2">
        <v>1</v>
      </c>
      <c r="BH42" s="2">
        <v>4</v>
      </c>
      <c r="BI42" s="2">
        <v>8</v>
      </c>
      <c r="BJ42" s="4">
        <f t="shared" si="0"/>
        <v>0.5</v>
      </c>
      <c r="BK42" s="4">
        <f t="shared" si="1"/>
        <v>0.33333333333333331</v>
      </c>
      <c r="BL42" s="4">
        <f t="shared" si="2"/>
        <v>0</v>
      </c>
      <c r="BM42" s="4">
        <f t="shared" si="3"/>
        <v>0.75</v>
      </c>
      <c r="BN42" s="4">
        <f t="shared" si="4"/>
        <v>1.5833333333333333</v>
      </c>
      <c r="BO42" s="4">
        <f t="shared" si="5"/>
        <v>1</v>
      </c>
      <c r="BP42" s="4">
        <f t="shared" si="6"/>
        <v>0</v>
      </c>
      <c r="BQ42" s="4">
        <f t="shared" si="7"/>
        <v>1</v>
      </c>
    </row>
    <row r="43" spans="1:69" x14ac:dyDescent="0.2">
      <c r="A43" s="2">
        <v>42</v>
      </c>
      <c r="B43" s="2">
        <v>5675079</v>
      </c>
      <c r="C43" s="3" t="s">
        <v>185</v>
      </c>
      <c r="D43" s="2">
        <v>266</v>
      </c>
      <c r="E43" s="1"/>
      <c r="F43" s="2">
        <v>2</v>
      </c>
      <c r="G43" s="2">
        <v>18</v>
      </c>
      <c r="H43" s="2">
        <v>4</v>
      </c>
      <c r="I43" s="2">
        <v>0</v>
      </c>
      <c r="J43" s="2">
        <v>2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1</v>
      </c>
      <c r="R43" s="2">
        <v>0</v>
      </c>
      <c r="S43" s="2">
        <v>0</v>
      </c>
      <c r="T43" s="2">
        <v>3</v>
      </c>
      <c r="U43" s="2">
        <v>0</v>
      </c>
      <c r="V43" s="2">
        <v>0</v>
      </c>
      <c r="W43" s="2">
        <v>0</v>
      </c>
      <c r="X43" s="2">
        <v>2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1</v>
      </c>
      <c r="AI43" s="2">
        <v>2</v>
      </c>
      <c r="AJ43" s="2">
        <v>1</v>
      </c>
      <c r="AK43" s="2">
        <v>2</v>
      </c>
      <c r="AL43" s="2">
        <v>0</v>
      </c>
      <c r="AM43" s="2">
        <v>1</v>
      </c>
      <c r="AN43" s="2">
        <v>2</v>
      </c>
      <c r="AO43" s="2">
        <v>1</v>
      </c>
      <c r="AP43" s="2">
        <v>0</v>
      </c>
      <c r="AQ43" s="2">
        <v>0</v>
      </c>
      <c r="AR43" s="2">
        <v>0</v>
      </c>
      <c r="AS43" s="2">
        <v>0</v>
      </c>
      <c r="AT43" s="2">
        <v>2</v>
      </c>
      <c r="AU43" s="2">
        <v>0</v>
      </c>
      <c r="AV43" s="2">
        <v>0</v>
      </c>
      <c r="AW43" s="2">
        <v>3</v>
      </c>
      <c r="AX43" s="2">
        <v>0</v>
      </c>
      <c r="AY43" s="2">
        <v>0</v>
      </c>
      <c r="AZ43" s="2">
        <v>2</v>
      </c>
      <c r="BA43" s="2">
        <v>0</v>
      </c>
      <c r="BB43" s="2">
        <v>1</v>
      </c>
      <c r="BC43" s="2">
        <v>0</v>
      </c>
      <c r="BD43" s="2">
        <v>0</v>
      </c>
      <c r="BE43" s="2">
        <v>0</v>
      </c>
      <c r="BF43" s="2">
        <v>2</v>
      </c>
      <c r="BG43" s="2">
        <v>1</v>
      </c>
      <c r="BH43" s="2">
        <v>4</v>
      </c>
      <c r="BI43" s="2">
        <v>1</v>
      </c>
      <c r="BJ43" s="4">
        <f t="shared" si="0"/>
        <v>0.5</v>
      </c>
      <c r="BK43" s="4">
        <f t="shared" si="1"/>
        <v>-0.33333333333333331</v>
      </c>
      <c r="BL43" s="4">
        <f t="shared" si="2"/>
        <v>0</v>
      </c>
      <c r="BM43" s="4">
        <f t="shared" si="3"/>
        <v>1</v>
      </c>
      <c r="BN43" s="4">
        <f t="shared" si="4"/>
        <v>1.1666666666666667</v>
      </c>
      <c r="BO43" s="4">
        <f t="shared" si="5"/>
        <v>1</v>
      </c>
      <c r="BP43" s="4">
        <f t="shared" si="6"/>
        <v>0</v>
      </c>
      <c r="BQ43" s="4">
        <f t="shared" si="7"/>
        <v>1</v>
      </c>
    </row>
    <row r="44" spans="1:69" x14ac:dyDescent="0.2">
      <c r="A44" s="2">
        <v>43</v>
      </c>
      <c r="B44" s="2">
        <v>5675106</v>
      </c>
      <c r="C44" s="3" t="s">
        <v>186</v>
      </c>
      <c r="D44" s="2">
        <v>153</v>
      </c>
      <c r="E44" s="1"/>
      <c r="F44" s="2">
        <v>1</v>
      </c>
      <c r="G44" s="2">
        <v>15</v>
      </c>
      <c r="H44" s="2">
        <v>2</v>
      </c>
      <c r="I44" s="2">
        <v>0</v>
      </c>
      <c r="J44" s="2">
        <v>2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3</v>
      </c>
      <c r="R44" s="2">
        <v>0</v>
      </c>
      <c r="S44" s="2">
        <v>2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8</v>
      </c>
      <c r="AE44" s="2">
        <v>0</v>
      </c>
      <c r="AF44" s="2">
        <v>0</v>
      </c>
      <c r="AG44" s="2">
        <v>0</v>
      </c>
      <c r="AH44" s="2">
        <v>1</v>
      </c>
      <c r="AI44" s="2">
        <v>2</v>
      </c>
      <c r="AJ44" s="2">
        <v>1</v>
      </c>
      <c r="AK44" s="2">
        <v>2</v>
      </c>
      <c r="AL44" s="2">
        <v>0</v>
      </c>
      <c r="AM44" s="2">
        <v>3</v>
      </c>
      <c r="AN44" s="2">
        <v>1</v>
      </c>
      <c r="AO44" s="2">
        <v>0</v>
      </c>
      <c r="AP44" s="2">
        <v>2</v>
      </c>
      <c r="AQ44" s="2">
        <v>0</v>
      </c>
      <c r="AR44" s="2">
        <v>0</v>
      </c>
      <c r="AS44" s="2">
        <v>0</v>
      </c>
      <c r="AT44" s="2">
        <v>3</v>
      </c>
      <c r="AU44" s="2">
        <v>0</v>
      </c>
      <c r="AV44" s="2">
        <v>2</v>
      </c>
      <c r="AW44" s="2">
        <v>0</v>
      </c>
      <c r="AX44" s="2">
        <v>0</v>
      </c>
      <c r="AY44" s="2">
        <v>1</v>
      </c>
      <c r="AZ44" s="2">
        <v>2</v>
      </c>
      <c r="BA44" s="2">
        <v>0</v>
      </c>
      <c r="BB44" s="2">
        <v>1</v>
      </c>
      <c r="BC44" s="2">
        <v>0</v>
      </c>
      <c r="BD44" s="2">
        <v>0</v>
      </c>
      <c r="BE44" s="2">
        <v>0</v>
      </c>
      <c r="BF44" s="2">
        <v>3</v>
      </c>
      <c r="BG44" s="2">
        <v>1</v>
      </c>
      <c r="BH44" s="2">
        <v>2</v>
      </c>
      <c r="BI44" s="2">
        <v>8</v>
      </c>
      <c r="BJ44" s="4">
        <f t="shared" si="0"/>
        <v>0.5</v>
      </c>
      <c r="BK44" s="4">
        <f t="shared" si="1"/>
        <v>0.33333333333333331</v>
      </c>
      <c r="BL44" s="4">
        <f t="shared" si="2"/>
        <v>0</v>
      </c>
      <c r="BM44" s="4">
        <f t="shared" si="3"/>
        <v>1</v>
      </c>
      <c r="BN44" s="4">
        <f t="shared" si="4"/>
        <v>1.8333333333333333</v>
      </c>
      <c r="BO44" s="4">
        <f t="shared" si="5"/>
        <v>0</v>
      </c>
      <c r="BP44" s="4">
        <f t="shared" si="6"/>
        <v>1</v>
      </c>
      <c r="BQ44" s="4">
        <f t="shared" si="7"/>
        <v>1</v>
      </c>
    </row>
    <row r="45" spans="1:69" x14ac:dyDescent="0.2">
      <c r="A45" s="2">
        <v>44</v>
      </c>
      <c r="B45" s="2">
        <v>5675193</v>
      </c>
      <c r="C45" s="3" t="s">
        <v>189</v>
      </c>
      <c r="D45" s="2">
        <v>2236</v>
      </c>
      <c r="E45" s="1" t="s">
        <v>190</v>
      </c>
      <c r="F45" s="2">
        <v>1</v>
      </c>
      <c r="G45" s="2">
        <v>28</v>
      </c>
      <c r="H45" s="2">
        <v>4</v>
      </c>
      <c r="I45" s="2">
        <v>0</v>
      </c>
      <c r="J45" s="2">
        <v>0</v>
      </c>
      <c r="K45" s="2">
        <v>0</v>
      </c>
      <c r="L45" s="2">
        <v>4</v>
      </c>
      <c r="M45" s="2">
        <v>0</v>
      </c>
      <c r="N45" s="2">
        <v>0</v>
      </c>
      <c r="O45" s="2">
        <v>0</v>
      </c>
      <c r="P45" s="2">
        <v>0</v>
      </c>
      <c r="Q45" s="2">
        <v>2</v>
      </c>
      <c r="R45" s="2">
        <v>1</v>
      </c>
      <c r="S45" s="2">
        <v>2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3</v>
      </c>
      <c r="Z45" s="2">
        <v>4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3</v>
      </c>
      <c r="AI45" s="2">
        <v>3</v>
      </c>
      <c r="AJ45" s="2">
        <v>0</v>
      </c>
      <c r="AK45" s="2">
        <v>2</v>
      </c>
      <c r="AL45" s="2">
        <v>0</v>
      </c>
      <c r="AM45" s="2">
        <v>2</v>
      </c>
      <c r="AN45" s="2">
        <v>3</v>
      </c>
      <c r="AO45" s="2">
        <v>1</v>
      </c>
      <c r="AP45" s="2">
        <v>0</v>
      </c>
      <c r="AQ45" s="2">
        <v>0</v>
      </c>
      <c r="AR45" s="2">
        <v>0</v>
      </c>
      <c r="AS45" s="2">
        <v>0</v>
      </c>
      <c r="AT45" s="2">
        <v>2</v>
      </c>
      <c r="AU45" s="2">
        <v>0</v>
      </c>
      <c r="AV45" s="2">
        <v>2</v>
      </c>
      <c r="AW45" s="2">
        <v>0</v>
      </c>
      <c r="AX45" s="2">
        <v>0</v>
      </c>
      <c r="AY45" s="2">
        <v>1</v>
      </c>
      <c r="AZ45" s="2">
        <v>2</v>
      </c>
      <c r="BA45" s="2">
        <v>0</v>
      </c>
      <c r="BB45" s="2">
        <v>1</v>
      </c>
      <c r="BC45" s="2">
        <v>0</v>
      </c>
      <c r="BD45" s="2">
        <v>0</v>
      </c>
      <c r="BE45" s="2">
        <v>0</v>
      </c>
      <c r="BF45" s="2">
        <v>4</v>
      </c>
      <c r="BG45" s="2">
        <v>3</v>
      </c>
      <c r="BH45" s="2">
        <v>4</v>
      </c>
      <c r="BI45" s="2">
        <v>5</v>
      </c>
      <c r="BJ45" s="4">
        <f t="shared" si="0"/>
        <v>0.5</v>
      </c>
      <c r="BK45" s="4">
        <f t="shared" si="1"/>
        <v>0.33333333333333331</v>
      </c>
      <c r="BL45" s="4">
        <f t="shared" si="2"/>
        <v>0</v>
      </c>
      <c r="BM45" s="4">
        <f t="shared" si="3"/>
        <v>1</v>
      </c>
      <c r="BN45" s="4">
        <f t="shared" si="4"/>
        <v>1.8333333333333333</v>
      </c>
      <c r="BO45" s="4">
        <f t="shared" si="5"/>
        <v>1</v>
      </c>
      <c r="BP45" s="4">
        <f t="shared" si="6"/>
        <v>0</v>
      </c>
      <c r="BQ45" s="4">
        <f t="shared" si="7"/>
        <v>1</v>
      </c>
    </row>
    <row r="46" spans="1:69" x14ac:dyDescent="0.2">
      <c r="A46" s="2">
        <v>45</v>
      </c>
      <c r="B46" s="2">
        <v>5675282</v>
      </c>
      <c r="C46" s="3" t="s">
        <v>191</v>
      </c>
      <c r="D46" s="2">
        <v>146</v>
      </c>
      <c r="E46" s="1"/>
      <c r="F46" s="2">
        <v>2</v>
      </c>
      <c r="G46" s="2">
        <v>15</v>
      </c>
      <c r="H46" s="2">
        <v>4</v>
      </c>
      <c r="I46" s="2">
        <v>0</v>
      </c>
      <c r="J46" s="2">
        <v>2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2</v>
      </c>
      <c r="R46" s="2">
        <v>0</v>
      </c>
      <c r="S46" s="2">
        <v>2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4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3</v>
      </c>
      <c r="AI46" s="2">
        <v>3</v>
      </c>
      <c r="AJ46" s="2">
        <v>0</v>
      </c>
      <c r="AK46" s="2">
        <v>0</v>
      </c>
      <c r="AL46" s="2">
        <v>3</v>
      </c>
      <c r="AM46" s="2">
        <v>4</v>
      </c>
      <c r="AN46" s="2">
        <v>5</v>
      </c>
      <c r="AO46" s="2">
        <v>0</v>
      </c>
      <c r="AP46" s="2">
        <v>0</v>
      </c>
      <c r="AQ46" s="2">
        <v>3</v>
      </c>
      <c r="AR46" s="2">
        <v>0</v>
      </c>
      <c r="AS46" s="2">
        <v>0</v>
      </c>
      <c r="AT46" s="2">
        <v>1</v>
      </c>
      <c r="AU46" s="2">
        <v>0</v>
      </c>
      <c r="AV46" s="2">
        <v>2</v>
      </c>
      <c r="AW46" s="2">
        <v>0</v>
      </c>
      <c r="AX46" s="2">
        <v>0</v>
      </c>
      <c r="AY46" s="2">
        <v>0</v>
      </c>
      <c r="AZ46" s="2">
        <v>2</v>
      </c>
      <c r="BA46" s="2">
        <v>0</v>
      </c>
      <c r="BB46" s="2">
        <v>0</v>
      </c>
      <c r="BC46" s="2">
        <v>0</v>
      </c>
      <c r="BD46" s="2">
        <v>3</v>
      </c>
      <c r="BE46" s="2">
        <v>0</v>
      </c>
      <c r="BF46" s="2">
        <v>2</v>
      </c>
      <c r="BG46" s="2">
        <v>2</v>
      </c>
      <c r="BH46" s="2">
        <v>4</v>
      </c>
      <c r="BI46" s="2">
        <v>8</v>
      </c>
      <c r="BJ46" s="4">
        <f t="shared" si="0"/>
        <v>0</v>
      </c>
      <c r="BK46" s="4">
        <f t="shared" si="1"/>
        <v>0.33333333333333331</v>
      </c>
      <c r="BL46" s="4">
        <f t="shared" si="2"/>
        <v>0</v>
      </c>
      <c r="BM46" s="4">
        <f t="shared" si="3"/>
        <v>-0.25</v>
      </c>
      <c r="BN46" s="4">
        <f t="shared" si="4"/>
        <v>8.3333333333333315E-2</v>
      </c>
      <c r="BO46" s="4">
        <f t="shared" si="5"/>
        <v>0</v>
      </c>
      <c r="BP46" s="4">
        <f t="shared" si="6"/>
        <v>0</v>
      </c>
      <c r="BQ46" s="4">
        <f t="shared" si="7"/>
        <v>0</v>
      </c>
    </row>
    <row r="47" spans="1:69" x14ac:dyDescent="0.2">
      <c r="A47" s="2">
        <v>46</v>
      </c>
      <c r="B47" s="2">
        <v>5675351</v>
      </c>
      <c r="C47" s="3" t="s">
        <v>192</v>
      </c>
      <c r="D47" s="2">
        <v>319</v>
      </c>
      <c r="E47" s="1"/>
      <c r="F47" s="2">
        <v>1</v>
      </c>
      <c r="G47" s="2">
        <v>19</v>
      </c>
      <c r="H47" s="2">
        <v>2</v>
      </c>
      <c r="I47" s="2">
        <v>0</v>
      </c>
      <c r="J47" s="2">
        <v>0</v>
      </c>
      <c r="K47" s="2">
        <v>0</v>
      </c>
      <c r="L47" s="2">
        <v>4</v>
      </c>
      <c r="M47" s="2">
        <v>0</v>
      </c>
      <c r="N47" s="2">
        <v>0</v>
      </c>
      <c r="O47" s="2">
        <v>0</v>
      </c>
      <c r="P47" s="2">
        <v>0</v>
      </c>
      <c r="Q47" s="2">
        <v>3</v>
      </c>
      <c r="R47" s="2">
        <v>0</v>
      </c>
      <c r="S47" s="2">
        <v>2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3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3</v>
      </c>
      <c r="AI47" s="2">
        <v>3</v>
      </c>
      <c r="AJ47" s="2">
        <v>0</v>
      </c>
      <c r="AK47" s="2">
        <v>2</v>
      </c>
      <c r="AL47" s="2">
        <v>0</v>
      </c>
      <c r="AM47" s="2">
        <v>1</v>
      </c>
      <c r="AN47" s="2">
        <v>3</v>
      </c>
      <c r="AO47" s="2">
        <v>1</v>
      </c>
      <c r="AP47" s="2">
        <v>0</v>
      </c>
      <c r="AQ47" s="2">
        <v>0</v>
      </c>
      <c r="AR47" s="2">
        <v>0</v>
      </c>
      <c r="AS47" s="2">
        <v>0</v>
      </c>
      <c r="AT47" s="2">
        <v>1</v>
      </c>
      <c r="AU47" s="2">
        <v>0</v>
      </c>
      <c r="AV47" s="2">
        <v>2</v>
      </c>
      <c r="AW47" s="2">
        <v>0</v>
      </c>
      <c r="AX47" s="2">
        <v>0</v>
      </c>
      <c r="AY47" s="2">
        <v>0</v>
      </c>
      <c r="AZ47" s="2">
        <v>0</v>
      </c>
      <c r="BA47" s="2">
        <v>3</v>
      </c>
      <c r="BB47" s="2">
        <v>1</v>
      </c>
      <c r="BC47" s="2">
        <v>0</v>
      </c>
      <c r="BD47" s="2">
        <v>0</v>
      </c>
      <c r="BE47" s="2">
        <v>0</v>
      </c>
      <c r="BF47" s="2">
        <v>3</v>
      </c>
      <c r="BG47" s="2">
        <v>2</v>
      </c>
      <c r="BH47" s="2">
        <v>4</v>
      </c>
      <c r="BI47" s="2">
        <v>2</v>
      </c>
      <c r="BJ47" s="4">
        <f t="shared" si="0"/>
        <v>0.5</v>
      </c>
      <c r="BK47" s="4">
        <f t="shared" si="1"/>
        <v>0.33333333333333331</v>
      </c>
      <c r="BL47" s="4">
        <f t="shared" si="2"/>
        <v>1</v>
      </c>
      <c r="BM47" s="4">
        <f t="shared" si="3"/>
        <v>1</v>
      </c>
      <c r="BN47" s="4">
        <f t="shared" si="4"/>
        <v>2.833333333333333</v>
      </c>
      <c r="BO47" s="4">
        <f t="shared" si="5"/>
        <v>0</v>
      </c>
      <c r="BP47" s="4">
        <f t="shared" si="6"/>
        <v>1</v>
      </c>
      <c r="BQ47" s="4">
        <f t="shared" si="7"/>
        <v>1</v>
      </c>
    </row>
    <row r="48" spans="1:69" x14ac:dyDescent="0.2">
      <c r="A48" s="2">
        <v>47</v>
      </c>
      <c r="B48" s="2">
        <v>5675494</v>
      </c>
      <c r="C48" s="3" t="s">
        <v>193</v>
      </c>
      <c r="D48" s="2">
        <v>74</v>
      </c>
      <c r="E48" s="1"/>
      <c r="F48" s="2">
        <v>2</v>
      </c>
      <c r="G48" s="2">
        <v>7</v>
      </c>
      <c r="H48" s="2">
        <v>2</v>
      </c>
      <c r="I48" s="2">
        <v>0</v>
      </c>
      <c r="J48" s="2">
        <v>0</v>
      </c>
      <c r="K48" s="2">
        <v>3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3</v>
      </c>
      <c r="R48" s="2">
        <v>1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11</v>
      </c>
      <c r="AH48" s="2">
        <v>3</v>
      </c>
      <c r="AI48" s="2">
        <v>4</v>
      </c>
      <c r="AJ48" s="2">
        <v>0</v>
      </c>
      <c r="AK48" s="2">
        <v>0</v>
      </c>
      <c r="AL48" s="2">
        <v>3</v>
      </c>
      <c r="AM48" s="2">
        <v>4</v>
      </c>
      <c r="AN48" s="2">
        <v>5</v>
      </c>
      <c r="AO48" s="2">
        <v>0</v>
      </c>
      <c r="AP48" s="2">
        <v>2</v>
      </c>
      <c r="AQ48" s="2">
        <v>0</v>
      </c>
      <c r="AR48" s="2">
        <v>4</v>
      </c>
      <c r="AS48" s="2">
        <v>0</v>
      </c>
      <c r="AT48" s="2">
        <v>1</v>
      </c>
      <c r="AU48" s="2">
        <v>1</v>
      </c>
      <c r="AV48" s="2">
        <v>0</v>
      </c>
      <c r="AW48" s="2">
        <v>0</v>
      </c>
      <c r="AX48" s="2">
        <v>0</v>
      </c>
      <c r="AY48" s="2">
        <v>0</v>
      </c>
      <c r="AZ48" s="2">
        <v>2</v>
      </c>
      <c r="BA48" s="2">
        <v>0</v>
      </c>
      <c r="BB48" s="2">
        <v>0</v>
      </c>
      <c r="BC48" s="2">
        <v>0</v>
      </c>
      <c r="BD48" s="2">
        <v>3</v>
      </c>
      <c r="BE48" s="2">
        <v>0</v>
      </c>
      <c r="BF48" s="2">
        <v>1</v>
      </c>
      <c r="BG48" s="2">
        <v>2</v>
      </c>
      <c r="BH48" s="2">
        <v>2</v>
      </c>
      <c r="BI48" s="2">
        <v>5</v>
      </c>
      <c r="BJ48" s="4">
        <f t="shared" si="0"/>
        <v>1</v>
      </c>
      <c r="BK48" s="4">
        <f t="shared" si="1"/>
        <v>0.33333333333333331</v>
      </c>
      <c r="BL48" s="4">
        <f t="shared" si="2"/>
        <v>0</v>
      </c>
      <c r="BM48" s="4">
        <f t="shared" si="3"/>
        <v>-0.25</v>
      </c>
      <c r="BN48" s="4">
        <f t="shared" si="4"/>
        <v>1.0833333333333333</v>
      </c>
      <c r="BO48" s="4">
        <f t="shared" si="5"/>
        <v>0</v>
      </c>
      <c r="BP48" s="4">
        <f t="shared" si="6"/>
        <v>0</v>
      </c>
      <c r="BQ48" s="4">
        <f t="shared" si="7"/>
        <v>0</v>
      </c>
    </row>
    <row r="49" spans="1:69" x14ac:dyDescent="0.2">
      <c r="A49" s="2">
        <v>48</v>
      </c>
      <c r="B49" s="2">
        <v>5676384</v>
      </c>
      <c r="C49" s="3" t="s">
        <v>194</v>
      </c>
      <c r="D49" s="2">
        <v>210</v>
      </c>
      <c r="E49" s="1"/>
      <c r="F49" s="2">
        <v>1</v>
      </c>
      <c r="G49" s="2">
        <v>5</v>
      </c>
      <c r="H49" s="2">
        <v>2</v>
      </c>
      <c r="I49" s="2">
        <v>0</v>
      </c>
      <c r="J49" s="2">
        <v>2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1</v>
      </c>
      <c r="R49" s="2">
        <v>1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11</v>
      </c>
      <c r="AH49" s="2">
        <v>1</v>
      </c>
      <c r="AI49" s="2">
        <v>3</v>
      </c>
      <c r="AJ49" s="2">
        <v>0</v>
      </c>
      <c r="AK49" s="2">
        <v>2</v>
      </c>
      <c r="AL49" s="2">
        <v>0</v>
      </c>
      <c r="AM49" s="2">
        <v>2</v>
      </c>
      <c r="AN49" s="2">
        <v>4</v>
      </c>
      <c r="AO49" s="2">
        <v>0</v>
      </c>
      <c r="AP49" s="2">
        <v>2</v>
      </c>
      <c r="AQ49" s="2">
        <v>0</v>
      </c>
      <c r="AR49" s="2">
        <v>0</v>
      </c>
      <c r="AS49" s="2">
        <v>0</v>
      </c>
      <c r="AT49" s="2">
        <v>2</v>
      </c>
      <c r="AU49" s="2">
        <v>1</v>
      </c>
      <c r="AV49" s="2">
        <v>0</v>
      </c>
      <c r="AW49" s="2">
        <v>0</v>
      </c>
      <c r="AX49" s="2">
        <v>0</v>
      </c>
      <c r="AY49" s="2">
        <v>0</v>
      </c>
      <c r="AZ49" s="2">
        <v>2</v>
      </c>
      <c r="BA49" s="2">
        <v>0</v>
      </c>
      <c r="BB49" s="2">
        <v>0</v>
      </c>
      <c r="BC49" s="2">
        <v>2</v>
      </c>
      <c r="BD49" s="2">
        <v>3</v>
      </c>
      <c r="BE49" s="2">
        <v>0</v>
      </c>
      <c r="BF49" s="2">
        <v>4</v>
      </c>
      <c r="BG49" s="2">
        <v>1</v>
      </c>
      <c r="BH49" s="2">
        <v>4</v>
      </c>
      <c r="BI49" s="2">
        <v>4</v>
      </c>
      <c r="BJ49" s="4">
        <f t="shared" si="0"/>
        <v>0.5</v>
      </c>
      <c r="BK49" s="4">
        <f t="shared" si="1"/>
        <v>0.33333333333333331</v>
      </c>
      <c r="BL49" s="4">
        <f t="shared" si="2"/>
        <v>0</v>
      </c>
      <c r="BM49" s="4">
        <f t="shared" si="3"/>
        <v>-0.5</v>
      </c>
      <c r="BN49" s="4">
        <f t="shared" si="4"/>
        <v>0.33333333333333326</v>
      </c>
      <c r="BO49" s="4">
        <f t="shared" si="5"/>
        <v>1</v>
      </c>
      <c r="BP49" s="4">
        <f t="shared" si="6"/>
        <v>0</v>
      </c>
      <c r="BQ49" s="4">
        <f t="shared" si="7"/>
        <v>1</v>
      </c>
    </row>
    <row r="50" spans="1:69" x14ac:dyDescent="0.2">
      <c r="A50" s="2">
        <v>49</v>
      </c>
      <c r="B50" s="2">
        <v>5676497</v>
      </c>
      <c r="C50" s="3" t="s">
        <v>195</v>
      </c>
      <c r="D50" s="2">
        <v>195</v>
      </c>
      <c r="E50" s="1"/>
      <c r="F50" s="2">
        <v>1</v>
      </c>
      <c r="G50" s="2">
        <v>18</v>
      </c>
      <c r="H50" s="2">
        <v>4</v>
      </c>
      <c r="I50" s="2">
        <v>0</v>
      </c>
      <c r="J50" s="2">
        <v>0</v>
      </c>
      <c r="K50" s="2">
        <v>0</v>
      </c>
      <c r="L50" s="2">
        <v>4</v>
      </c>
      <c r="M50" s="2">
        <v>0</v>
      </c>
      <c r="N50" s="2">
        <v>0</v>
      </c>
      <c r="O50" s="2">
        <v>0</v>
      </c>
      <c r="P50" s="2">
        <v>0</v>
      </c>
      <c r="Q50" s="2">
        <v>3</v>
      </c>
      <c r="R50" s="2">
        <v>0</v>
      </c>
      <c r="S50" s="2">
        <v>2</v>
      </c>
      <c r="T50" s="2">
        <v>0</v>
      </c>
      <c r="U50" s="2">
        <v>0</v>
      </c>
      <c r="V50" s="2">
        <v>0</v>
      </c>
      <c r="W50" s="2">
        <v>0</v>
      </c>
      <c r="X50" s="2">
        <v>2</v>
      </c>
      <c r="Y50" s="2">
        <v>3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1</v>
      </c>
      <c r="AI50" s="2">
        <v>1</v>
      </c>
      <c r="AJ50" s="2">
        <v>1</v>
      </c>
      <c r="AK50" s="2">
        <v>2</v>
      </c>
      <c r="AL50" s="2">
        <v>0</v>
      </c>
      <c r="AM50" s="2">
        <v>1</v>
      </c>
      <c r="AN50" s="2">
        <v>1</v>
      </c>
      <c r="AO50" s="2">
        <v>1</v>
      </c>
      <c r="AP50" s="2">
        <v>2</v>
      </c>
      <c r="AQ50" s="2">
        <v>3</v>
      </c>
      <c r="AR50" s="2">
        <v>4</v>
      </c>
      <c r="AS50" s="2">
        <v>0</v>
      </c>
      <c r="AT50" s="2">
        <v>1</v>
      </c>
      <c r="AU50" s="2">
        <v>0</v>
      </c>
      <c r="AV50" s="2">
        <v>0</v>
      </c>
      <c r="AW50" s="2">
        <v>0</v>
      </c>
      <c r="AX50" s="2">
        <v>4</v>
      </c>
      <c r="AY50" s="2">
        <v>0</v>
      </c>
      <c r="AZ50" s="2">
        <v>2</v>
      </c>
      <c r="BA50" s="2">
        <v>0</v>
      </c>
      <c r="BB50" s="2">
        <v>1</v>
      </c>
      <c r="BC50" s="2">
        <v>2</v>
      </c>
      <c r="BD50" s="2">
        <v>3</v>
      </c>
      <c r="BE50" s="2">
        <v>4</v>
      </c>
      <c r="BF50" s="2">
        <v>1</v>
      </c>
      <c r="BG50" s="2">
        <v>1</v>
      </c>
      <c r="BH50" s="2">
        <v>4</v>
      </c>
      <c r="BI50" s="2">
        <v>5</v>
      </c>
      <c r="BJ50" s="4">
        <f t="shared" si="0"/>
        <v>1.5</v>
      </c>
      <c r="BK50" s="4">
        <f t="shared" si="1"/>
        <v>0.33333333333333331</v>
      </c>
      <c r="BL50" s="4">
        <f t="shared" si="2"/>
        <v>0</v>
      </c>
      <c r="BM50" s="4">
        <f t="shared" si="3"/>
        <v>0.25</v>
      </c>
      <c r="BN50" s="4">
        <f t="shared" si="4"/>
        <v>2.083333333333333</v>
      </c>
      <c r="BO50" s="4">
        <f t="shared" si="5"/>
        <v>0</v>
      </c>
      <c r="BP50" s="4">
        <f t="shared" si="6"/>
        <v>0</v>
      </c>
      <c r="BQ50" s="4">
        <f t="shared" si="7"/>
        <v>0</v>
      </c>
    </row>
    <row r="51" spans="1:69" x14ac:dyDescent="0.2">
      <c r="A51" s="2">
        <v>50</v>
      </c>
      <c r="B51" s="2">
        <v>5676602</v>
      </c>
      <c r="C51" s="3" t="s">
        <v>197</v>
      </c>
      <c r="D51" s="2">
        <v>284</v>
      </c>
      <c r="E51" s="1" t="s">
        <v>198</v>
      </c>
      <c r="F51" s="2">
        <v>1</v>
      </c>
      <c r="G51" s="2">
        <v>15</v>
      </c>
      <c r="H51" s="2">
        <v>4</v>
      </c>
      <c r="I51" s="2">
        <v>0</v>
      </c>
      <c r="J51" s="2">
        <v>2</v>
      </c>
      <c r="K51" s="2">
        <v>3</v>
      </c>
      <c r="L51" s="2">
        <v>0</v>
      </c>
      <c r="M51" s="2">
        <v>0</v>
      </c>
      <c r="N51" s="2">
        <v>0</v>
      </c>
      <c r="O51" s="2">
        <v>7</v>
      </c>
      <c r="P51" s="2">
        <v>0</v>
      </c>
      <c r="Q51" s="2">
        <v>2</v>
      </c>
      <c r="R51" s="2">
        <v>1</v>
      </c>
      <c r="S51" s="2">
        <v>2</v>
      </c>
      <c r="T51" s="2">
        <v>0</v>
      </c>
      <c r="U51" s="2">
        <v>0</v>
      </c>
      <c r="V51" s="2">
        <v>0</v>
      </c>
      <c r="W51" s="2">
        <v>0</v>
      </c>
      <c r="X51" s="2">
        <v>2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10</v>
      </c>
      <c r="AG51" s="2">
        <v>0</v>
      </c>
      <c r="AH51" s="2">
        <v>2</v>
      </c>
      <c r="AI51" s="2">
        <v>3</v>
      </c>
      <c r="AJ51" s="2">
        <v>1</v>
      </c>
      <c r="AK51" s="2">
        <v>2</v>
      </c>
      <c r="AL51" s="2">
        <v>0</v>
      </c>
      <c r="AM51" s="2">
        <v>1</v>
      </c>
      <c r="AN51" s="2">
        <v>2</v>
      </c>
      <c r="AO51" s="2">
        <v>1</v>
      </c>
      <c r="AP51" s="2">
        <v>0</v>
      </c>
      <c r="AQ51" s="2">
        <v>3</v>
      </c>
      <c r="AR51" s="2">
        <v>0</v>
      </c>
      <c r="AS51" s="2">
        <v>0</v>
      </c>
      <c r="AT51" s="2">
        <v>1</v>
      </c>
      <c r="AU51" s="2">
        <v>1</v>
      </c>
      <c r="AV51" s="2">
        <v>0</v>
      </c>
      <c r="AW51" s="2">
        <v>3</v>
      </c>
      <c r="AX51" s="2">
        <v>0</v>
      </c>
      <c r="AY51" s="2">
        <v>1</v>
      </c>
      <c r="AZ51" s="2">
        <v>0</v>
      </c>
      <c r="BA51" s="2">
        <v>0</v>
      </c>
      <c r="BB51" s="2">
        <v>1</v>
      </c>
      <c r="BC51" s="2">
        <v>0</v>
      </c>
      <c r="BD51" s="2">
        <v>0</v>
      </c>
      <c r="BE51" s="2">
        <v>4</v>
      </c>
      <c r="BF51" s="2">
        <v>2</v>
      </c>
      <c r="BG51" s="2">
        <v>1</v>
      </c>
      <c r="BH51" s="2">
        <v>4</v>
      </c>
      <c r="BI51" s="2">
        <v>3</v>
      </c>
      <c r="BJ51" s="4">
        <f t="shared" si="0"/>
        <v>0.5</v>
      </c>
      <c r="BK51" s="4">
        <f t="shared" si="1"/>
        <v>0</v>
      </c>
      <c r="BL51" s="4">
        <f t="shared" si="2"/>
        <v>0</v>
      </c>
      <c r="BM51" s="4">
        <f t="shared" si="3"/>
        <v>0.75</v>
      </c>
      <c r="BN51" s="4">
        <f t="shared" si="4"/>
        <v>1.25</v>
      </c>
      <c r="BO51" s="4">
        <f t="shared" si="5"/>
        <v>0</v>
      </c>
      <c r="BP51" s="4">
        <f t="shared" si="6"/>
        <v>0</v>
      </c>
      <c r="BQ51" s="4">
        <f t="shared" si="7"/>
        <v>0</v>
      </c>
    </row>
    <row r="52" spans="1:69" x14ac:dyDescent="0.2">
      <c r="A52" s="2">
        <v>51</v>
      </c>
      <c r="B52" s="2">
        <v>5676618</v>
      </c>
      <c r="C52" s="3" t="s">
        <v>199</v>
      </c>
      <c r="D52" s="2">
        <v>768</v>
      </c>
      <c r="E52" s="1"/>
      <c r="F52" s="2">
        <v>1</v>
      </c>
      <c r="G52" s="2">
        <v>13</v>
      </c>
      <c r="H52" s="2">
        <v>4</v>
      </c>
      <c r="I52" s="2">
        <v>0</v>
      </c>
      <c r="J52" s="2">
        <v>2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3</v>
      </c>
      <c r="R52" s="2">
        <v>1</v>
      </c>
      <c r="S52" s="2">
        <v>2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3</v>
      </c>
      <c r="AI52" s="2">
        <v>3</v>
      </c>
      <c r="AJ52" s="2">
        <v>0</v>
      </c>
      <c r="AK52" s="2">
        <v>2</v>
      </c>
      <c r="AL52" s="2">
        <v>0</v>
      </c>
      <c r="AM52" s="2">
        <v>1</v>
      </c>
      <c r="AN52" s="2">
        <v>5</v>
      </c>
      <c r="AO52" s="2">
        <v>1</v>
      </c>
      <c r="AP52" s="2">
        <v>0</v>
      </c>
      <c r="AQ52" s="2">
        <v>0</v>
      </c>
      <c r="AR52" s="2">
        <v>0</v>
      </c>
      <c r="AS52" s="2">
        <v>0</v>
      </c>
      <c r="AT52" s="2">
        <v>2</v>
      </c>
      <c r="AU52" s="2">
        <v>0</v>
      </c>
      <c r="AV52" s="2">
        <v>0</v>
      </c>
      <c r="AW52" s="2">
        <v>3</v>
      </c>
      <c r="AX52" s="2">
        <v>0</v>
      </c>
      <c r="AY52" s="2">
        <v>0</v>
      </c>
      <c r="AZ52" s="2">
        <v>0</v>
      </c>
      <c r="BA52" s="2">
        <v>3</v>
      </c>
      <c r="BB52" s="2">
        <v>1</v>
      </c>
      <c r="BC52" s="2">
        <v>2</v>
      </c>
      <c r="BD52" s="2">
        <v>3</v>
      </c>
      <c r="BE52" s="2">
        <v>4</v>
      </c>
      <c r="BF52" s="2">
        <v>2</v>
      </c>
      <c r="BG52" s="2">
        <v>3</v>
      </c>
      <c r="BH52" s="2">
        <v>2</v>
      </c>
      <c r="BI52" s="2">
        <v>3</v>
      </c>
      <c r="BJ52" s="4">
        <f t="shared" si="0"/>
        <v>0.5</v>
      </c>
      <c r="BK52" s="4">
        <f t="shared" si="1"/>
        <v>-0.33333333333333331</v>
      </c>
      <c r="BL52" s="4">
        <f t="shared" si="2"/>
        <v>1</v>
      </c>
      <c r="BM52" s="4">
        <f t="shared" si="3"/>
        <v>0.25</v>
      </c>
      <c r="BN52" s="4">
        <f t="shared" si="4"/>
        <v>1.4166666666666667</v>
      </c>
      <c r="BO52" s="4">
        <f t="shared" si="5"/>
        <v>1</v>
      </c>
      <c r="BP52" s="4">
        <f t="shared" si="6"/>
        <v>0</v>
      </c>
      <c r="BQ52" s="4">
        <f t="shared" si="7"/>
        <v>1</v>
      </c>
    </row>
    <row r="53" spans="1:69" x14ac:dyDescent="0.2">
      <c r="A53" s="2">
        <v>52</v>
      </c>
      <c r="B53" s="2">
        <v>5676998</v>
      </c>
      <c r="C53" s="3" t="s">
        <v>200</v>
      </c>
      <c r="D53" s="2">
        <v>431</v>
      </c>
      <c r="E53" s="1"/>
      <c r="F53" s="2">
        <v>2</v>
      </c>
      <c r="G53" s="2">
        <v>12</v>
      </c>
      <c r="H53" s="2">
        <v>4</v>
      </c>
      <c r="I53" s="2">
        <v>0</v>
      </c>
      <c r="J53" s="2">
        <v>2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4</v>
      </c>
      <c r="R53" s="2">
        <v>1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11</v>
      </c>
      <c r="AH53" s="2">
        <v>3</v>
      </c>
      <c r="AI53" s="2">
        <v>3</v>
      </c>
      <c r="AJ53" s="2">
        <v>0</v>
      </c>
      <c r="AK53" s="2">
        <v>2</v>
      </c>
      <c r="AL53" s="2">
        <v>0</v>
      </c>
      <c r="AM53" s="2">
        <v>2</v>
      </c>
      <c r="AN53" s="2">
        <v>3</v>
      </c>
      <c r="AO53" s="2">
        <v>1</v>
      </c>
      <c r="AP53" s="2">
        <v>0</v>
      </c>
      <c r="AQ53" s="2">
        <v>0</v>
      </c>
      <c r="AR53" s="2">
        <v>0</v>
      </c>
      <c r="AS53" s="2">
        <v>0</v>
      </c>
      <c r="AT53" s="2">
        <v>1</v>
      </c>
      <c r="AU53" s="2">
        <v>0</v>
      </c>
      <c r="AV53" s="2">
        <v>0</v>
      </c>
      <c r="AW53" s="2">
        <v>0</v>
      </c>
      <c r="AX53" s="2">
        <v>4</v>
      </c>
      <c r="AY53" s="2">
        <v>1</v>
      </c>
      <c r="AZ53" s="2">
        <v>0</v>
      </c>
      <c r="BA53" s="2">
        <v>0</v>
      </c>
      <c r="BB53" s="2">
        <v>1</v>
      </c>
      <c r="BC53" s="2">
        <v>0</v>
      </c>
      <c r="BD53" s="2">
        <v>0</v>
      </c>
      <c r="BE53" s="2">
        <v>0</v>
      </c>
      <c r="BF53" s="2">
        <v>1</v>
      </c>
      <c r="BG53" s="2">
        <v>1</v>
      </c>
      <c r="BH53" s="2">
        <v>4</v>
      </c>
      <c r="BI53" s="2">
        <v>6</v>
      </c>
      <c r="BJ53" s="4">
        <f t="shared" si="0"/>
        <v>0.5</v>
      </c>
      <c r="BK53" s="4">
        <f t="shared" si="1"/>
        <v>0.33333333333333331</v>
      </c>
      <c r="BL53" s="4">
        <f t="shared" si="2"/>
        <v>0</v>
      </c>
      <c r="BM53" s="4">
        <f t="shared" si="3"/>
        <v>1</v>
      </c>
      <c r="BN53" s="4">
        <f t="shared" si="4"/>
        <v>1.8333333333333333</v>
      </c>
      <c r="BO53" s="4">
        <f t="shared" si="5"/>
        <v>0</v>
      </c>
      <c r="BP53" s="4">
        <f t="shared" si="6"/>
        <v>0</v>
      </c>
      <c r="BQ53" s="4">
        <f t="shared" si="7"/>
        <v>0</v>
      </c>
    </row>
    <row r="54" spans="1:69" x14ac:dyDescent="0.2">
      <c r="A54" s="2">
        <v>53</v>
      </c>
      <c r="B54" s="2">
        <v>5677241</v>
      </c>
      <c r="C54" s="3" t="s">
        <v>201</v>
      </c>
      <c r="D54" s="2">
        <v>197</v>
      </c>
      <c r="E54" s="1" t="s">
        <v>202</v>
      </c>
      <c r="F54" s="2">
        <v>2</v>
      </c>
      <c r="G54" s="2">
        <v>14</v>
      </c>
      <c r="H54" s="2">
        <v>4</v>
      </c>
      <c r="I54" s="2">
        <v>0</v>
      </c>
      <c r="J54" s="2">
        <v>0</v>
      </c>
      <c r="K54" s="2">
        <v>3</v>
      </c>
      <c r="L54" s="2">
        <v>0</v>
      </c>
      <c r="M54" s="2">
        <v>5</v>
      </c>
      <c r="N54" s="2">
        <v>0</v>
      </c>
      <c r="O54" s="2">
        <v>0</v>
      </c>
      <c r="P54" s="2">
        <v>0</v>
      </c>
      <c r="Q54" s="2">
        <v>1</v>
      </c>
      <c r="R54" s="2">
        <v>0</v>
      </c>
      <c r="S54" s="2">
        <v>2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4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3</v>
      </c>
      <c r="AI54" s="2">
        <v>2</v>
      </c>
      <c r="AJ54" s="2">
        <v>0</v>
      </c>
      <c r="AK54" s="2">
        <v>2</v>
      </c>
      <c r="AL54" s="2">
        <v>0</v>
      </c>
      <c r="AM54" s="2">
        <v>1</v>
      </c>
      <c r="AN54" s="2">
        <v>3</v>
      </c>
      <c r="AO54" s="2">
        <v>1</v>
      </c>
      <c r="AP54" s="2">
        <v>2</v>
      </c>
      <c r="AQ54" s="2">
        <v>3</v>
      </c>
      <c r="AR54" s="2">
        <v>0</v>
      </c>
      <c r="AS54" s="2">
        <v>0</v>
      </c>
      <c r="AT54" s="2">
        <v>1</v>
      </c>
      <c r="AU54" s="2">
        <v>0</v>
      </c>
      <c r="AV54" s="2">
        <v>0</v>
      </c>
      <c r="AW54" s="2">
        <v>0</v>
      </c>
      <c r="AX54" s="2">
        <v>4</v>
      </c>
      <c r="AY54" s="2">
        <v>1</v>
      </c>
      <c r="AZ54" s="2">
        <v>2</v>
      </c>
      <c r="BA54" s="2">
        <v>0</v>
      </c>
      <c r="BB54" s="2">
        <v>1</v>
      </c>
      <c r="BC54" s="2">
        <v>0</v>
      </c>
      <c r="BD54" s="2">
        <v>0</v>
      </c>
      <c r="BE54" s="2">
        <v>4</v>
      </c>
      <c r="BF54" s="2">
        <v>3</v>
      </c>
      <c r="BG54" s="2">
        <v>3</v>
      </c>
      <c r="BH54" s="2">
        <v>4</v>
      </c>
      <c r="BI54" s="2">
        <v>4</v>
      </c>
      <c r="BJ54" s="4">
        <f t="shared" si="0"/>
        <v>1</v>
      </c>
      <c r="BK54" s="4">
        <f t="shared" si="1"/>
        <v>0.33333333333333331</v>
      </c>
      <c r="BL54" s="4">
        <f t="shared" si="2"/>
        <v>0</v>
      </c>
      <c r="BM54" s="4">
        <f t="shared" si="3"/>
        <v>0.75</v>
      </c>
      <c r="BN54" s="4">
        <f t="shared" si="4"/>
        <v>2.083333333333333</v>
      </c>
      <c r="BO54" s="4">
        <f t="shared" si="5"/>
        <v>0</v>
      </c>
      <c r="BP54" s="4">
        <f t="shared" si="6"/>
        <v>1</v>
      </c>
      <c r="BQ54" s="4">
        <f t="shared" si="7"/>
        <v>1</v>
      </c>
    </row>
    <row r="55" spans="1:69" x14ac:dyDescent="0.2">
      <c r="A55" s="2">
        <v>54</v>
      </c>
      <c r="B55" s="2">
        <v>5677345</v>
      </c>
      <c r="C55" s="3" t="s">
        <v>204</v>
      </c>
      <c r="D55" s="2">
        <v>268</v>
      </c>
      <c r="E55" s="1"/>
      <c r="F55" s="2">
        <v>1</v>
      </c>
      <c r="G55" s="2">
        <v>14</v>
      </c>
      <c r="H55" s="2">
        <v>4</v>
      </c>
      <c r="I55" s="2">
        <v>0</v>
      </c>
      <c r="J55" s="2">
        <v>2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4</v>
      </c>
      <c r="R55" s="2">
        <v>0</v>
      </c>
      <c r="S55" s="2">
        <v>2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4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3</v>
      </c>
      <c r="AI55" s="2">
        <v>3</v>
      </c>
      <c r="AJ55" s="2">
        <v>0</v>
      </c>
      <c r="AK55" s="2">
        <v>2</v>
      </c>
      <c r="AL55" s="2">
        <v>0</v>
      </c>
      <c r="AM55" s="2">
        <v>1</v>
      </c>
      <c r="AN55" s="2">
        <v>5</v>
      </c>
      <c r="AO55" s="2">
        <v>0</v>
      </c>
      <c r="AP55" s="2">
        <v>0</v>
      </c>
      <c r="AQ55" s="2">
        <v>0</v>
      </c>
      <c r="AR55" s="2">
        <v>0</v>
      </c>
      <c r="AS55" s="2">
        <v>5</v>
      </c>
      <c r="AT55" s="2">
        <v>1</v>
      </c>
      <c r="AU55" s="2">
        <v>1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3</v>
      </c>
      <c r="BB55" s="2">
        <v>0</v>
      </c>
      <c r="BC55" s="2">
        <v>0</v>
      </c>
      <c r="BD55" s="2">
        <v>0</v>
      </c>
      <c r="BE55" s="2">
        <v>4</v>
      </c>
      <c r="BF55" s="2">
        <v>2</v>
      </c>
      <c r="BG55" s="2">
        <v>1</v>
      </c>
      <c r="BH55" s="2">
        <v>4</v>
      </c>
      <c r="BI55" s="2">
        <v>3</v>
      </c>
      <c r="BJ55" s="4">
        <f t="shared" si="0"/>
        <v>0</v>
      </c>
      <c r="BK55" s="4">
        <f t="shared" si="1"/>
        <v>0.33333333333333331</v>
      </c>
      <c r="BL55" s="4">
        <f t="shared" si="2"/>
        <v>1</v>
      </c>
      <c r="BM55" s="4">
        <f t="shared" si="3"/>
        <v>-0.25</v>
      </c>
      <c r="BN55" s="4">
        <f t="shared" si="4"/>
        <v>1.0833333333333333</v>
      </c>
      <c r="BO55" s="4">
        <f t="shared" si="5"/>
        <v>0</v>
      </c>
      <c r="BP55" s="4">
        <f t="shared" si="6"/>
        <v>0</v>
      </c>
      <c r="BQ55" s="4">
        <f t="shared" si="7"/>
        <v>0</v>
      </c>
    </row>
    <row r="56" spans="1:69" x14ac:dyDescent="0.2">
      <c r="A56" s="2">
        <v>55</v>
      </c>
      <c r="B56" s="2">
        <v>5677426</v>
      </c>
      <c r="C56" s="3" t="s">
        <v>206</v>
      </c>
      <c r="D56" s="2">
        <v>1396</v>
      </c>
      <c r="E56" s="1"/>
      <c r="F56" s="2">
        <v>2</v>
      </c>
      <c r="G56" s="2">
        <v>19</v>
      </c>
      <c r="H56" s="2">
        <v>4</v>
      </c>
      <c r="I56" s="2">
        <v>0</v>
      </c>
      <c r="J56" s="2">
        <v>0</v>
      </c>
      <c r="K56" s="2">
        <v>0</v>
      </c>
      <c r="L56" s="2">
        <v>4</v>
      </c>
      <c r="M56" s="2">
        <v>0</v>
      </c>
      <c r="N56" s="2">
        <v>0</v>
      </c>
      <c r="O56" s="2">
        <v>0</v>
      </c>
      <c r="P56" s="2">
        <v>0</v>
      </c>
      <c r="Q56" s="2">
        <v>1</v>
      </c>
      <c r="R56" s="2">
        <v>0</v>
      </c>
      <c r="S56" s="2">
        <v>0</v>
      </c>
      <c r="T56" s="2">
        <v>3</v>
      </c>
      <c r="U56" s="2">
        <v>0</v>
      </c>
      <c r="V56" s="2">
        <v>0</v>
      </c>
      <c r="W56" s="2">
        <v>0</v>
      </c>
      <c r="X56" s="2">
        <v>0</v>
      </c>
      <c r="Y56" s="2">
        <v>3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3</v>
      </c>
      <c r="AI56" s="2">
        <v>2</v>
      </c>
      <c r="AJ56" s="2">
        <v>1</v>
      </c>
      <c r="AK56" s="2">
        <v>2</v>
      </c>
      <c r="AL56" s="2">
        <v>0</v>
      </c>
      <c r="AM56" s="2">
        <v>3</v>
      </c>
      <c r="AN56" s="2">
        <v>1</v>
      </c>
      <c r="AO56" s="2">
        <v>1</v>
      </c>
      <c r="AP56" s="2">
        <v>0</v>
      </c>
      <c r="AQ56" s="2">
        <v>0</v>
      </c>
      <c r="AR56" s="2">
        <v>0</v>
      </c>
      <c r="AS56" s="2">
        <v>0</v>
      </c>
      <c r="AT56" s="2">
        <v>1</v>
      </c>
      <c r="AU56" s="2">
        <v>0</v>
      </c>
      <c r="AV56" s="2">
        <v>0</v>
      </c>
      <c r="AW56" s="2">
        <v>3</v>
      </c>
      <c r="AX56" s="2">
        <v>0</v>
      </c>
      <c r="AY56" s="2">
        <v>0</v>
      </c>
      <c r="AZ56" s="2">
        <v>2</v>
      </c>
      <c r="BA56" s="2">
        <v>0</v>
      </c>
      <c r="BB56" s="2">
        <v>1</v>
      </c>
      <c r="BC56" s="2">
        <v>0</v>
      </c>
      <c r="BD56" s="2">
        <v>0</v>
      </c>
      <c r="BE56" s="2">
        <v>4</v>
      </c>
      <c r="BF56" s="2">
        <v>3</v>
      </c>
      <c r="BG56" s="2">
        <v>1</v>
      </c>
      <c r="BH56" s="2">
        <v>4</v>
      </c>
      <c r="BI56" s="2">
        <v>3</v>
      </c>
      <c r="BJ56" s="4">
        <f t="shared" si="0"/>
        <v>0.5</v>
      </c>
      <c r="BK56" s="4">
        <f t="shared" si="1"/>
        <v>-0.33333333333333331</v>
      </c>
      <c r="BL56" s="4">
        <f t="shared" si="2"/>
        <v>0</v>
      </c>
      <c r="BM56" s="4">
        <f t="shared" si="3"/>
        <v>0.75</v>
      </c>
      <c r="BN56" s="4">
        <f t="shared" si="4"/>
        <v>0.91666666666666674</v>
      </c>
      <c r="BO56" s="4">
        <f t="shared" si="5"/>
        <v>0</v>
      </c>
      <c r="BP56" s="4">
        <f t="shared" si="6"/>
        <v>1</v>
      </c>
      <c r="BQ56" s="4">
        <f t="shared" si="7"/>
        <v>1</v>
      </c>
    </row>
    <row r="57" spans="1:69" x14ac:dyDescent="0.2">
      <c r="A57" s="2">
        <v>56</v>
      </c>
      <c r="B57" s="2">
        <v>5677497</v>
      </c>
      <c r="C57" s="3" t="s">
        <v>207</v>
      </c>
      <c r="D57" s="2">
        <v>179</v>
      </c>
      <c r="E57" s="1"/>
      <c r="F57" s="2">
        <v>2</v>
      </c>
      <c r="G57" s="2">
        <v>30</v>
      </c>
      <c r="H57" s="2">
        <v>2</v>
      </c>
      <c r="I57" s="2">
        <v>0</v>
      </c>
      <c r="J57" s="2">
        <v>0</v>
      </c>
      <c r="K57" s="2">
        <v>0</v>
      </c>
      <c r="L57" s="2">
        <v>4</v>
      </c>
      <c r="M57" s="2">
        <v>0</v>
      </c>
      <c r="N57" s="2">
        <v>0</v>
      </c>
      <c r="O57" s="2">
        <v>0</v>
      </c>
      <c r="P57" s="2">
        <v>0</v>
      </c>
      <c r="Q57" s="2">
        <v>1</v>
      </c>
      <c r="R57" s="2">
        <v>0</v>
      </c>
      <c r="S57" s="2">
        <v>2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3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3</v>
      </c>
      <c r="AI57" s="2">
        <v>2</v>
      </c>
      <c r="AJ57" s="2">
        <v>0</v>
      </c>
      <c r="AK57" s="2">
        <v>2</v>
      </c>
      <c r="AL57" s="2">
        <v>0</v>
      </c>
      <c r="AM57" s="2">
        <v>1</v>
      </c>
      <c r="AN57" s="2">
        <v>2</v>
      </c>
      <c r="AO57" s="2">
        <v>0</v>
      </c>
      <c r="AP57" s="2">
        <v>0</v>
      </c>
      <c r="AQ57" s="2">
        <v>0</v>
      </c>
      <c r="AR57" s="2">
        <v>0</v>
      </c>
      <c r="AS57" s="2">
        <v>5</v>
      </c>
      <c r="AT57" s="2">
        <v>1</v>
      </c>
      <c r="AU57" s="2">
        <v>0</v>
      </c>
      <c r="AV57" s="2">
        <v>0</v>
      </c>
      <c r="AW57" s="2">
        <v>3</v>
      </c>
      <c r="AX57" s="2">
        <v>0</v>
      </c>
      <c r="AY57" s="2">
        <v>1</v>
      </c>
      <c r="AZ57" s="2">
        <v>2</v>
      </c>
      <c r="BA57" s="2">
        <v>0</v>
      </c>
      <c r="BB57" s="2">
        <v>0</v>
      </c>
      <c r="BC57" s="2">
        <v>2</v>
      </c>
      <c r="BD57" s="2">
        <v>0</v>
      </c>
      <c r="BE57" s="2">
        <v>4</v>
      </c>
      <c r="BF57" s="2">
        <v>3</v>
      </c>
      <c r="BG57" s="2">
        <v>3</v>
      </c>
      <c r="BH57" s="2">
        <v>4</v>
      </c>
      <c r="BI57" s="2">
        <v>3</v>
      </c>
      <c r="BJ57" s="4">
        <f t="shared" si="0"/>
        <v>0</v>
      </c>
      <c r="BK57" s="4">
        <f t="shared" si="1"/>
        <v>-0.33333333333333331</v>
      </c>
      <c r="BL57" s="4">
        <f t="shared" si="2"/>
        <v>0</v>
      </c>
      <c r="BM57" s="4">
        <f t="shared" si="3"/>
        <v>-0.5</v>
      </c>
      <c r="BN57" s="4">
        <f t="shared" si="4"/>
        <v>-0.83333333333333326</v>
      </c>
      <c r="BO57" s="4">
        <f t="shared" si="5"/>
        <v>0</v>
      </c>
      <c r="BP57" s="4">
        <f t="shared" si="6"/>
        <v>1</v>
      </c>
      <c r="BQ57" s="4">
        <f t="shared" si="7"/>
        <v>1</v>
      </c>
    </row>
    <row r="58" spans="1:69" x14ac:dyDescent="0.2">
      <c r="A58" s="2">
        <v>57</v>
      </c>
      <c r="B58" s="2">
        <v>5677520</v>
      </c>
      <c r="C58" s="3" t="s">
        <v>208</v>
      </c>
      <c r="D58" s="2">
        <v>84</v>
      </c>
      <c r="E58" s="1"/>
      <c r="F58" s="2">
        <v>2</v>
      </c>
      <c r="G58" s="2">
        <v>9</v>
      </c>
      <c r="H58" s="2">
        <v>2</v>
      </c>
      <c r="I58" s="2">
        <v>0</v>
      </c>
      <c r="J58" s="2">
        <v>2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3</v>
      </c>
      <c r="R58" s="2">
        <v>1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11</v>
      </c>
      <c r="AH58" s="2">
        <v>3</v>
      </c>
      <c r="AI58" s="2">
        <v>3</v>
      </c>
      <c r="AJ58" s="2">
        <v>0</v>
      </c>
      <c r="AK58" s="2">
        <v>2</v>
      </c>
      <c r="AL58" s="2">
        <v>0</v>
      </c>
      <c r="AM58" s="2">
        <v>4</v>
      </c>
      <c r="AN58" s="2">
        <v>3</v>
      </c>
      <c r="AO58" s="2">
        <v>0</v>
      </c>
      <c r="AP58" s="2">
        <v>0</v>
      </c>
      <c r="AQ58" s="2">
        <v>0</v>
      </c>
      <c r="AR58" s="2">
        <v>0</v>
      </c>
      <c r="AS58" s="2">
        <v>5</v>
      </c>
      <c r="AT58" s="2">
        <v>1</v>
      </c>
      <c r="AU58" s="2">
        <v>0</v>
      </c>
      <c r="AV58" s="2">
        <v>0</v>
      </c>
      <c r="AW58" s="2">
        <v>3</v>
      </c>
      <c r="AX58" s="2">
        <v>0</v>
      </c>
      <c r="AY58" s="2">
        <v>0</v>
      </c>
      <c r="AZ58" s="2">
        <v>0</v>
      </c>
      <c r="BA58" s="2">
        <v>3</v>
      </c>
      <c r="BB58" s="2">
        <v>1</v>
      </c>
      <c r="BC58" s="2">
        <v>0</v>
      </c>
      <c r="BD58" s="2">
        <v>0</v>
      </c>
      <c r="BE58" s="2">
        <v>0</v>
      </c>
      <c r="BF58" s="2">
        <v>2</v>
      </c>
      <c r="BG58" s="2">
        <v>1</v>
      </c>
      <c r="BH58" s="2">
        <v>2</v>
      </c>
      <c r="BI58" s="2">
        <v>3</v>
      </c>
      <c r="BJ58" s="4">
        <f t="shared" si="0"/>
        <v>0</v>
      </c>
      <c r="BK58" s="4">
        <f t="shared" si="1"/>
        <v>-0.33333333333333331</v>
      </c>
      <c r="BL58" s="4">
        <f t="shared" si="2"/>
        <v>1</v>
      </c>
      <c r="BM58" s="4">
        <f t="shared" si="3"/>
        <v>1</v>
      </c>
      <c r="BN58" s="4">
        <f t="shared" si="4"/>
        <v>1.6666666666666667</v>
      </c>
      <c r="BO58" s="4">
        <f t="shared" si="5"/>
        <v>0</v>
      </c>
      <c r="BP58" s="4">
        <f t="shared" si="6"/>
        <v>0</v>
      </c>
      <c r="BQ58" s="4">
        <f t="shared" si="7"/>
        <v>0</v>
      </c>
    </row>
    <row r="59" spans="1:69" x14ac:dyDescent="0.2">
      <c r="A59" s="2">
        <v>58</v>
      </c>
      <c r="B59" s="2">
        <v>5677824</v>
      </c>
      <c r="C59" s="3" t="s">
        <v>209</v>
      </c>
      <c r="D59" s="2">
        <v>287</v>
      </c>
      <c r="E59" s="1"/>
      <c r="F59" s="2">
        <v>2</v>
      </c>
      <c r="G59" s="2">
        <v>12</v>
      </c>
      <c r="H59" s="2">
        <v>2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8</v>
      </c>
      <c r="Q59" s="2">
        <v>1</v>
      </c>
      <c r="R59" s="2">
        <v>1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5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2</v>
      </c>
      <c r="AI59" s="2">
        <v>4</v>
      </c>
      <c r="AJ59" s="2">
        <v>0</v>
      </c>
      <c r="AK59" s="2">
        <v>0</v>
      </c>
      <c r="AL59" s="2">
        <v>3</v>
      </c>
      <c r="AM59" s="2">
        <v>4</v>
      </c>
      <c r="AN59" s="2">
        <v>4</v>
      </c>
      <c r="AO59" s="2">
        <v>0</v>
      </c>
      <c r="AP59" s="2">
        <v>0</v>
      </c>
      <c r="AQ59" s="2">
        <v>0</v>
      </c>
      <c r="AR59" s="2">
        <v>0</v>
      </c>
      <c r="AS59" s="2">
        <v>5</v>
      </c>
      <c r="AT59" s="2">
        <v>1</v>
      </c>
      <c r="AU59" s="2">
        <v>0</v>
      </c>
      <c r="AV59" s="2">
        <v>0</v>
      </c>
      <c r="AW59" s="2">
        <v>3</v>
      </c>
      <c r="AX59" s="2">
        <v>0</v>
      </c>
      <c r="AY59" s="2">
        <v>0</v>
      </c>
      <c r="AZ59" s="2">
        <v>0</v>
      </c>
      <c r="BA59" s="2">
        <v>3</v>
      </c>
      <c r="BB59" s="2">
        <v>0</v>
      </c>
      <c r="BC59" s="2">
        <v>2</v>
      </c>
      <c r="BD59" s="2">
        <v>3</v>
      </c>
      <c r="BE59" s="2">
        <v>0</v>
      </c>
      <c r="BF59" s="2">
        <v>2</v>
      </c>
      <c r="BG59" s="2">
        <v>3</v>
      </c>
      <c r="BH59" s="2">
        <v>2</v>
      </c>
      <c r="BI59" s="2">
        <v>6</v>
      </c>
      <c r="BJ59" s="4">
        <f t="shared" si="0"/>
        <v>0</v>
      </c>
      <c r="BK59" s="4">
        <f t="shared" si="1"/>
        <v>-0.33333333333333331</v>
      </c>
      <c r="BL59" s="4">
        <f t="shared" si="2"/>
        <v>1</v>
      </c>
      <c r="BM59" s="4">
        <f t="shared" si="3"/>
        <v>-0.5</v>
      </c>
      <c r="BN59" s="4">
        <f t="shared" si="4"/>
        <v>0.16666666666666674</v>
      </c>
      <c r="BO59" s="4">
        <f t="shared" si="5"/>
        <v>0</v>
      </c>
      <c r="BP59" s="4">
        <f t="shared" si="6"/>
        <v>0</v>
      </c>
      <c r="BQ59" s="4">
        <f t="shared" si="7"/>
        <v>0</v>
      </c>
    </row>
    <row r="60" spans="1:69" x14ac:dyDescent="0.2">
      <c r="A60" s="2">
        <v>59</v>
      </c>
      <c r="B60" s="2">
        <v>5677826</v>
      </c>
      <c r="C60" s="3" t="s">
        <v>210</v>
      </c>
      <c r="D60" s="2">
        <v>180</v>
      </c>
      <c r="E60" s="1" t="s">
        <v>211</v>
      </c>
      <c r="F60" s="2">
        <v>2</v>
      </c>
      <c r="G60" s="2">
        <v>16</v>
      </c>
      <c r="H60" s="2">
        <v>4</v>
      </c>
      <c r="I60" s="2">
        <v>0</v>
      </c>
      <c r="J60" s="2">
        <v>0</v>
      </c>
      <c r="K60" s="2">
        <v>0</v>
      </c>
      <c r="L60" s="2">
        <v>0</v>
      </c>
      <c r="M60" s="2">
        <v>5</v>
      </c>
      <c r="N60" s="2">
        <v>0</v>
      </c>
      <c r="O60" s="2">
        <v>0</v>
      </c>
      <c r="P60" s="2">
        <v>0</v>
      </c>
      <c r="Q60" s="2">
        <v>2</v>
      </c>
      <c r="R60" s="2">
        <v>1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5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3</v>
      </c>
      <c r="AI60" s="2">
        <v>3</v>
      </c>
      <c r="AJ60" s="2">
        <v>0</v>
      </c>
      <c r="AK60" s="2">
        <v>2</v>
      </c>
      <c r="AL60" s="2">
        <v>0</v>
      </c>
      <c r="AM60" s="2">
        <v>2</v>
      </c>
      <c r="AN60" s="2">
        <v>4</v>
      </c>
      <c r="AO60" s="2">
        <v>1</v>
      </c>
      <c r="AP60" s="2">
        <v>0</v>
      </c>
      <c r="AQ60" s="2">
        <v>0</v>
      </c>
      <c r="AR60" s="2">
        <v>0</v>
      </c>
      <c r="AS60" s="2">
        <v>0</v>
      </c>
      <c r="AT60" s="2">
        <v>1</v>
      </c>
      <c r="AU60" s="2">
        <v>0</v>
      </c>
      <c r="AV60" s="2">
        <v>0</v>
      </c>
      <c r="AW60" s="2">
        <v>3</v>
      </c>
      <c r="AX60" s="2">
        <v>0</v>
      </c>
      <c r="AY60" s="2">
        <v>0</v>
      </c>
      <c r="AZ60" s="2">
        <v>0</v>
      </c>
      <c r="BA60" s="2">
        <v>3</v>
      </c>
      <c r="BB60" s="2">
        <v>1</v>
      </c>
      <c r="BC60" s="2">
        <v>0</v>
      </c>
      <c r="BD60" s="2">
        <v>0</v>
      </c>
      <c r="BE60" s="2">
        <v>4</v>
      </c>
      <c r="BF60" s="2">
        <v>3</v>
      </c>
      <c r="BG60" s="2">
        <v>3</v>
      </c>
      <c r="BH60" s="2">
        <v>4</v>
      </c>
      <c r="BI60" s="2">
        <v>4</v>
      </c>
      <c r="BJ60" s="4">
        <f t="shared" si="0"/>
        <v>0.5</v>
      </c>
      <c r="BK60" s="4">
        <f t="shared" si="1"/>
        <v>-0.33333333333333331</v>
      </c>
      <c r="BL60" s="4">
        <f t="shared" si="2"/>
        <v>1</v>
      </c>
      <c r="BM60" s="4">
        <f t="shared" si="3"/>
        <v>0.75</v>
      </c>
      <c r="BN60" s="4">
        <f t="shared" si="4"/>
        <v>1.9166666666666667</v>
      </c>
      <c r="BO60" s="4">
        <f t="shared" si="5"/>
        <v>0</v>
      </c>
      <c r="BP60" s="4">
        <f t="shared" si="6"/>
        <v>1</v>
      </c>
      <c r="BQ60" s="4">
        <f t="shared" si="7"/>
        <v>1</v>
      </c>
    </row>
    <row r="61" spans="1:69" x14ac:dyDescent="0.2">
      <c r="A61" s="2">
        <v>60</v>
      </c>
      <c r="B61" s="2">
        <v>5677828</v>
      </c>
      <c r="C61" s="3" t="s">
        <v>212</v>
      </c>
      <c r="D61" s="2">
        <v>208</v>
      </c>
      <c r="E61" s="1"/>
      <c r="F61" s="2">
        <v>1</v>
      </c>
      <c r="G61" s="2">
        <v>36</v>
      </c>
      <c r="H61" s="2">
        <v>4</v>
      </c>
      <c r="I61" s="2">
        <v>1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4</v>
      </c>
      <c r="R61" s="2">
        <v>0</v>
      </c>
      <c r="S61" s="2">
        <v>2</v>
      </c>
      <c r="T61" s="2">
        <v>0</v>
      </c>
      <c r="U61" s="2">
        <v>0</v>
      </c>
      <c r="V61" s="2">
        <v>0</v>
      </c>
      <c r="W61" s="2">
        <v>0</v>
      </c>
      <c r="X61" s="2">
        <v>2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3</v>
      </c>
      <c r="AI61" s="2">
        <v>3</v>
      </c>
      <c r="AJ61" s="2">
        <v>0</v>
      </c>
      <c r="AK61" s="2">
        <v>2</v>
      </c>
      <c r="AL61" s="2">
        <v>0</v>
      </c>
      <c r="AM61" s="2">
        <v>1</v>
      </c>
      <c r="AN61" s="2">
        <v>5</v>
      </c>
      <c r="AO61" s="2">
        <v>0</v>
      </c>
      <c r="AP61" s="2">
        <v>0</v>
      </c>
      <c r="AQ61" s="2">
        <v>0</v>
      </c>
      <c r="AR61" s="2">
        <v>0</v>
      </c>
      <c r="AS61" s="2">
        <v>5</v>
      </c>
      <c r="AT61" s="2">
        <v>1</v>
      </c>
      <c r="AU61" s="2">
        <v>0</v>
      </c>
      <c r="AV61" s="2">
        <v>0</v>
      </c>
      <c r="AW61" s="2">
        <v>3</v>
      </c>
      <c r="AX61" s="2">
        <v>0</v>
      </c>
      <c r="AY61" s="2">
        <v>0</v>
      </c>
      <c r="AZ61" s="2">
        <v>0</v>
      </c>
      <c r="BA61" s="2">
        <v>3</v>
      </c>
      <c r="BB61" s="2">
        <v>0</v>
      </c>
      <c r="BC61" s="2">
        <v>0</v>
      </c>
      <c r="BD61" s="2">
        <v>0</v>
      </c>
      <c r="BE61" s="2">
        <v>4</v>
      </c>
      <c r="BF61" s="2">
        <v>4</v>
      </c>
      <c r="BG61" s="2">
        <v>3</v>
      </c>
      <c r="BH61" s="2">
        <v>4</v>
      </c>
      <c r="BI61" s="2">
        <v>2</v>
      </c>
      <c r="BJ61" s="4">
        <f t="shared" si="0"/>
        <v>0</v>
      </c>
      <c r="BK61" s="4">
        <f t="shared" si="1"/>
        <v>-0.33333333333333331</v>
      </c>
      <c r="BL61" s="4">
        <f t="shared" si="2"/>
        <v>1</v>
      </c>
      <c r="BM61" s="4">
        <f t="shared" si="3"/>
        <v>-0.25</v>
      </c>
      <c r="BN61" s="4">
        <f t="shared" si="4"/>
        <v>0.41666666666666674</v>
      </c>
      <c r="BO61" s="4">
        <f t="shared" si="5"/>
        <v>0</v>
      </c>
      <c r="BP61" s="4">
        <f t="shared" si="6"/>
        <v>0</v>
      </c>
      <c r="BQ61" s="4">
        <f t="shared" si="7"/>
        <v>0</v>
      </c>
    </row>
    <row r="62" spans="1:69" x14ac:dyDescent="0.2">
      <c r="A62" s="2">
        <v>61</v>
      </c>
      <c r="B62" s="2">
        <v>5677834</v>
      </c>
      <c r="C62" s="3" t="s">
        <v>213</v>
      </c>
      <c r="D62" s="2">
        <v>258</v>
      </c>
      <c r="E62" s="1"/>
      <c r="F62" s="2">
        <v>2</v>
      </c>
      <c r="G62" s="2">
        <v>13</v>
      </c>
      <c r="H62" s="2">
        <v>4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8</v>
      </c>
      <c r="Q62" s="2">
        <v>4</v>
      </c>
      <c r="R62" s="2">
        <v>1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2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2</v>
      </c>
      <c r="AI62" s="2">
        <v>3</v>
      </c>
      <c r="AJ62" s="2">
        <v>0</v>
      </c>
      <c r="AK62" s="2">
        <v>2</v>
      </c>
      <c r="AL62" s="2">
        <v>0</v>
      </c>
      <c r="AM62" s="2">
        <v>1</v>
      </c>
      <c r="AN62" s="2">
        <v>5</v>
      </c>
      <c r="AO62" s="2">
        <v>0</v>
      </c>
      <c r="AP62" s="2">
        <v>0</v>
      </c>
      <c r="AQ62" s="2">
        <v>0</v>
      </c>
      <c r="AR62" s="2">
        <v>0</v>
      </c>
      <c r="AS62" s="2">
        <v>5</v>
      </c>
      <c r="AT62" s="2">
        <v>2</v>
      </c>
      <c r="AU62" s="2">
        <v>1</v>
      </c>
      <c r="AV62" s="2">
        <v>0</v>
      </c>
      <c r="AW62" s="2">
        <v>0</v>
      </c>
      <c r="AX62" s="2">
        <v>0</v>
      </c>
      <c r="AY62" s="2">
        <v>0</v>
      </c>
      <c r="AZ62" s="2">
        <v>2</v>
      </c>
      <c r="BA62" s="2">
        <v>0</v>
      </c>
      <c r="BB62" s="2">
        <v>0</v>
      </c>
      <c r="BC62" s="2">
        <v>2</v>
      </c>
      <c r="BD62" s="2">
        <v>3</v>
      </c>
      <c r="BE62" s="2">
        <v>4</v>
      </c>
      <c r="BF62" s="2">
        <v>4</v>
      </c>
      <c r="BG62" s="2">
        <v>2</v>
      </c>
      <c r="BH62" s="2">
        <v>4</v>
      </c>
      <c r="BI62" s="2">
        <v>8</v>
      </c>
      <c r="BJ62" s="4">
        <f t="shared" si="0"/>
        <v>0</v>
      </c>
      <c r="BK62" s="4">
        <f t="shared" si="1"/>
        <v>0.33333333333333331</v>
      </c>
      <c r="BL62" s="4">
        <f t="shared" si="2"/>
        <v>0</v>
      </c>
      <c r="BM62" s="4">
        <f t="shared" si="3"/>
        <v>-0.75</v>
      </c>
      <c r="BN62" s="4">
        <f t="shared" si="4"/>
        <v>-0.41666666666666669</v>
      </c>
      <c r="BO62" s="4">
        <f t="shared" si="5"/>
        <v>1</v>
      </c>
      <c r="BP62" s="4">
        <f t="shared" si="6"/>
        <v>0</v>
      </c>
      <c r="BQ62" s="4">
        <f t="shared" si="7"/>
        <v>1</v>
      </c>
    </row>
    <row r="63" spans="1:69" x14ac:dyDescent="0.2">
      <c r="A63" s="2">
        <v>62</v>
      </c>
      <c r="B63" s="2">
        <v>5677837</v>
      </c>
      <c r="C63" s="3" t="s">
        <v>214</v>
      </c>
      <c r="D63" s="2">
        <v>344</v>
      </c>
      <c r="E63" s="1" t="s">
        <v>215</v>
      </c>
      <c r="F63" s="2">
        <v>2</v>
      </c>
      <c r="G63" s="2">
        <v>14</v>
      </c>
      <c r="H63" s="2">
        <v>4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8</v>
      </c>
      <c r="Q63" s="2">
        <v>1</v>
      </c>
      <c r="R63" s="2">
        <v>0</v>
      </c>
      <c r="S63" s="2">
        <v>0</v>
      </c>
      <c r="T63" s="2">
        <v>3</v>
      </c>
      <c r="U63" s="2">
        <v>0</v>
      </c>
      <c r="V63" s="2">
        <v>0</v>
      </c>
      <c r="W63" s="2">
        <v>0</v>
      </c>
      <c r="X63" s="2">
        <v>2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3</v>
      </c>
      <c r="AI63" s="2">
        <v>3</v>
      </c>
      <c r="AJ63" s="2">
        <v>0</v>
      </c>
      <c r="AK63" s="2">
        <v>2</v>
      </c>
      <c r="AL63" s="2">
        <v>0</v>
      </c>
      <c r="AM63" s="2">
        <v>1</v>
      </c>
      <c r="AN63" s="2">
        <v>3</v>
      </c>
      <c r="AO63" s="2">
        <v>0</v>
      </c>
      <c r="AP63" s="2">
        <v>2</v>
      </c>
      <c r="AQ63" s="2">
        <v>0</v>
      </c>
      <c r="AR63" s="2">
        <v>0</v>
      </c>
      <c r="AS63" s="2">
        <v>0</v>
      </c>
      <c r="AT63" s="2">
        <v>2</v>
      </c>
      <c r="AU63" s="2">
        <v>0</v>
      </c>
      <c r="AV63" s="2">
        <v>0</v>
      </c>
      <c r="AW63" s="2">
        <v>3</v>
      </c>
      <c r="AX63" s="2">
        <v>0</v>
      </c>
      <c r="AY63" s="2">
        <v>0</v>
      </c>
      <c r="AZ63" s="2">
        <v>2</v>
      </c>
      <c r="BA63" s="2">
        <v>3</v>
      </c>
      <c r="BB63" s="2">
        <v>0</v>
      </c>
      <c r="BC63" s="2">
        <v>2</v>
      </c>
      <c r="BD63" s="2">
        <v>3</v>
      </c>
      <c r="BE63" s="2">
        <v>4</v>
      </c>
      <c r="BF63" s="2">
        <v>3</v>
      </c>
      <c r="BG63" s="2">
        <v>3</v>
      </c>
      <c r="BH63" s="2">
        <v>4</v>
      </c>
      <c r="BI63" s="2">
        <v>4</v>
      </c>
      <c r="BJ63" s="4">
        <f t="shared" si="0"/>
        <v>0.5</v>
      </c>
      <c r="BK63" s="4">
        <f t="shared" si="1"/>
        <v>-0.33333333333333331</v>
      </c>
      <c r="BL63" s="4">
        <f t="shared" si="2"/>
        <v>1</v>
      </c>
      <c r="BM63" s="4">
        <f t="shared" si="3"/>
        <v>-0.75</v>
      </c>
      <c r="BN63" s="4">
        <f t="shared" si="4"/>
        <v>0.41666666666666674</v>
      </c>
      <c r="BO63" s="4">
        <f t="shared" si="5"/>
        <v>1</v>
      </c>
      <c r="BP63" s="4">
        <f t="shared" si="6"/>
        <v>1</v>
      </c>
      <c r="BQ63" s="4">
        <f t="shared" si="7"/>
        <v>2</v>
      </c>
    </row>
    <row r="64" spans="1:69" x14ac:dyDescent="0.2">
      <c r="A64" s="2">
        <v>63</v>
      </c>
      <c r="B64" s="2">
        <v>5677849</v>
      </c>
      <c r="C64" s="3" t="s">
        <v>216</v>
      </c>
      <c r="D64" s="2">
        <v>432</v>
      </c>
      <c r="E64" s="1" t="s">
        <v>217</v>
      </c>
      <c r="F64" s="2">
        <v>2</v>
      </c>
      <c r="G64" s="2">
        <v>14</v>
      </c>
      <c r="H64" s="2">
        <v>2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8</v>
      </c>
      <c r="Q64" s="2">
        <v>1</v>
      </c>
      <c r="R64" s="2">
        <v>0</v>
      </c>
      <c r="S64" s="2">
        <v>0</v>
      </c>
      <c r="T64" s="2">
        <v>3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11</v>
      </c>
      <c r="AH64" s="2">
        <v>2</v>
      </c>
      <c r="AI64" s="2">
        <v>4</v>
      </c>
      <c r="AJ64" s="2">
        <v>0</v>
      </c>
      <c r="AK64" s="2">
        <v>0</v>
      </c>
      <c r="AL64" s="2">
        <v>3</v>
      </c>
      <c r="AM64" s="2">
        <v>4</v>
      </c>
      <c r="AN64" s="2">
        <v>4</v>
      </c>
      <c r="AO64" s="2">
        <v>0</v>
      </c>
      <c r="AP64" s="2">
        <v>0</v>
      </c>
      <c r="AQ64" s="2">
        <v>0</v>
      </c>
      <c r="AR64" s="2">
        <v>0</v>
      </c>
      <c r="AS64" s="2">
        <v>5</v>
      </c>
      <c r="AT64" s="2">
        <v>3</v>
      </c>
      <c r="AU64" s="2">
        <v>1</v>
      </c>
      <c r="AV64" s="2">
        <v>2</v>
      </c>
      <c r="AW64" s="2">
        <v>0</v>
      </c>
      <c r="AX64" s="2">
        <v>0</v>
      </c>
      <c r="AY64" s="2">
        <v>0</v>
      </c>
      <c r="AZ64" s="2">
        <v>0</v>
      </c>
      <c r="BA64" s="2">
        <v>3</v>
      </c>
      <c r="BB64" s="2">
        <v>0</v>
      </c>
      <c r="BC64" s="2">
        <v>2</v>
      </c>
      <c r="BD64" s="2">
        <v>0</v>
      </c>
      <c r="BE64" s="2">
        <v>0</v>
      </c>
      <c r="BF64" s="2">
        <v>1</v>
      </c>
      <c r="BG64" s="2">
        <v>2</v>
      </c>
      <c r="BH64" s="2">
        <v>4</v>
      </c>
      <c r="BI64" s="2">
        <v>8</v>
      </c>
      <c r="BJ64" s="4">
        <f t="shared" si="0"/>
        <v>0</v>
      </c>
      <c r="BK64" s="4">
        <f t="shared" si="1"/>
        <v>0.66666666666666663</v>
      </c>
      <c r="BL64" s="4">
        <f t="shared" si="2"/>
        <v>1</v>
      </c>
      <c r="BM64" s="4">
        <f t="shared" si="3"/>
        <v>-0.25</v>
      </c>
      <c r="BN64" s="4">
        <f t="shared" si="4"/>
        <v>1.4166666666666665</v>
      </c>
      <c r="BO64" s="4">
        <f t="shared" si="5"/>
        <v>0</v>
      </c>
      <c r="BP64" s="4">
        <f t="shared" si="6"/>
        <v>0</v>
      </c>
      <c r="BQ64" s="4">
        <f t="shared" si="7"/>
        <v>0</v>
      </c>
    </row>
    <row r="65" spans="1:69" x14ac:dyDescent="0.2">
      <c r="A65" s="2">
        <v>64</v>
      </c>
      <c r="B65" s="2">
        <v>5677898</v>
      </c>
      <c r="C65" s="3" t="s">
        <v>218</v>
      </c>
      <c r="D65" s="2">
        <v>186</v>
      </c>
      <c r="E65" s="1" t="s">
        <v>219</v>
      </c>
      <c r="F65" s="2">
        <v>2</v>
      </c>
      <c r="G65" s="2">
        <v>24</v>
      </c>
      <c r="H65" s="2">
        <v>4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4</v>
      </c>
      <c r="R65" s="2">
        <v>0</v>
      </c>
      <c r="S65" s="2">
        <v>0</v>
      </c>
      <c r="T65" s="2">
        <v>3</v>
      </c>
      <c r="U65" s="2">
        <v>0</v>
      </c>
      <c r="V65" s="2">
        <v>0</v>
      </c>
      <c r="W65" s="2">
        <v>1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3</v>
      </c>
      <c r="AI65" s="2">
        <v>2</v>
      </c>
      <c r="AJ65" s="2">
        <v>0</v>
      </c>
      <c r="AK65" s="2">
        <v>0</v>
      </c>
      <c r="AL65" s="2">
        <v>3</v>
      </c>
      <c r="AM65" s="2">
        <v>3</v>
      </c>
      <c r="AN65" s="2">
        <v>5</v>
      </c>
      <c r="AO65" s="2">
        <v>0</v>
      </c>
      <c r="AP65" s="2">
        <v>0</v>
      </c>
      <c r="AQ65" s="2">
        <v>3</v>
      </c>
      <c r="AR65" s="2">
        <v>0</v>
      </c>
      <c r="AS65" s="2">
        <v>0</v>
      </c>
      <c r="AT65" s="2">
        <v>2</v>
      </c>
      <c r="AU65" s="2">
        <v>0</v>
      </c>
      <c r="AV65" s="2">
        <v>0</v>
      </c>
      <c r="AW65" s="2">
        <v>3</v>
      </c>
      <c r="AX65" s="2">
        <v>0</v>
      </c>
      <c r="AY65" s="2">
        <v>1</v>
      </c>
      <c r="AZ65" s="2">
        <v>0</v>
      </c>
      <c r="BA65" s="2">
        <v>0</v>
      </c>
      <c r="BB65" s="2">
        <v>1</v>
      </c>
      <c r="BC65" s="2">
        <v>0</v>
      </c>
      <c r="BD65" s="2">
        <v>0</v>
      </c>
      <c r="BE65" s="2">
        <v>0</v>
      </c>
      <c r="BF65" s="2">
        <v>1</v>
      </c>
      <c r="BG65" s="2">
        <v>1</v>
      </c>
      <c r="BH65" s="2">
        <v>4</v>
      </c>
      <c r="BI65" s="2">
        <v>3</v>
      </c>
      <c r="BJ65" s="4">
        <f t="shared" si="0"/>
        <v>0</v>
      </c>
      <c r="BK65" s="4">
        <f t="shared" si="1"/>
        <v>-0.33333333333333331</v>
      </c>
      <c r="BL65" s="4">
        <f t="shared" si="2"/>
        <v>0</v>
      </c>
      <c r="BM65" s="4">
        <f t="shared" si="3"/>
        <v>1</v>
      </c>
      <c r="BN65" s="4">
        <f t="shared" si="4"/>
        <v>0.66666666666666674</v>
      </c>
      <c r="BO65" s="4">
        <f t="shared" si="5"/>
        <v>1</v>
      </c>
      <c r="BP65" s="4">
        <f t="shared" si="6"/>
        <v>0</v>
      </c>
      <c r="BQ65" s="4">
        <f t="shared" si="7"/>
        <v>1</v>
      </c>
    </row>
    <row r="66" spans="1:69" x14ac:dyDescent="0.2">
      <c r="A66" s="2">
        <v>65</v>
      </c>
      <c r="B66" s="2">
        <v>5677950</v>
      </c>
      <c r="C66" s="3" t="s">
        <v>220</v>
      </c>
      <c r="D66" s="2">
        <v>151</v>
      </c>
      <c r="E66" s="1" t="s">
        <v>221</v>
      </c>
      <c r="F66" s="2">
        <v>1</v>
      </c>
      <c r="G66" s="2">
        <v>15</v>
      </c>
      <c r="H66" s="2">
        <v>4</v>
      </c>
      <c r="I66" s="2">
        <v>0</v>
      </c>
      <c r="J66" s="2">
        <v>2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1</v>
      </c>
      <c r="R66" s="2">
        <v>1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2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1</v>
      </c>
      <c r="AI66" s="2">
        <v>1</v>
      </c>
      <c r="AJ66" s="2">
        <v>0</v>
      </c>
      <c r="AK66" s="2">
        <v>2</v>
      </c>
      <c r="AL66" s="2">
        <v>0</v>
      </c>
      <c r="AM66" s="2">
        <v>1</v>
      </c>
      <c r="AN66" s="2">
        <v>3</v>
      </c>
      <c r="AO66" s="2">
        <v>0</v>
      </c>
      <c r="AP66" s="2">
        <v>0</v>
      </c>
      <c r="AQ66" s="2">
        <v>0</v>
      </c>
      <c r="AR66" s="2">
        <v>0</v>
      </c>
      <c r="AS66" s="2">
        <v>5</v>
      </c>
      <c r="AT66" s="2">
        <v>2</v>
      </c>
      <c r="AU66" s="2">
        <v>0</v>
      </c>
      <c r="AV66" s="2">
        <v>0</v>
      </c>
      <c r="AW66" s="2">
        <v>3</v>
      </c>
      <c r="AX66" s="2">
        <v>0</v>
      </c>
      <c r="AY66" s="2">
        <v>1</v>
      </c>
      <c r="AZ66" s="2">
        <v>0</v>
      </c>
      <c r="BA66" s="2">
        <v>0</v>
      </c>
      <c r="BB66" s="2">
        <v>1</v>
      </c>
      <c r="BC66" s="2">
        <v>2</v>
      </c>
      <c r="BD66" s="2">
        <v>0</v>
      </c>
      <c r="BE66" s="2">
        <v>4</v>
      </c>
      <c r="BF66" s="2">
        <v>2</v>
      </c>
      <c r="BG66" s="2">
        <v>1</v>
      </c>
      <c r="BH66" s="2">
        <v>2</v>
      </c>
      <c r="BI66" s="2">
        <v>3</v>
      </c>
      <c r="BJ66" s="4">
        <f t="shared" si="0"/>
        <v>0</v>
      </c>
      <c r="BK66" s="4">
        <f t="shared" si="1"/>
        <v>-0.33333333333333331</v>
      </c>
      <c r="BL66" s="4">
        <f t="shared" si="2"/>
        <v>0</v>
      </c>
      <c r="BM66" s="4">
        <f t="shared" si="3"/>
        <v>0.5</v>
      </c>
      <c r="BN66" s="4">
        <f t="shared" si="4"/>
        <v>0.16666666666666669</v>
      </c>
      <c r="BO66" s="4">
        <f t="shared" si="5"/>
        <v>1</v>
      </c>
      <c r="BP66" s="4">
        <f t="shared" si="6"/>
        <v>0</v>
      </c>
      <c r="BQ66" s="4">
        <f t="shared" si="7"/>
        <v>1</v>
      </c>
    </row>
    <row r="67" spans="1:69" x14ac:dyDescent="0.2">
      <c r="A67" s="2">
        <v>66</v>
      </c>
      <c r="B67" s="2">
        <v>5677971</v>
      </c>
      <c r="C67" s="3" t="s">
        <v>222</v>
      </c>
      <c r="D67" s="2">
        <v>369</v>
      </c>
      <c r="E67" s="1" t="s">
        <v>223</v>
      </c>
      <c r="F67" s="2">
        <v>1</v>
      </c>
      <c r="G67" s="2">
        <v>14</v>
      </c>
      <c r="H67" s="2">
        <v>4</v>
      </c>
      <c r="I67" s="2">
        <v>0</v>
      </c>
      <c r="J67" s="2">
        <v>0</v>
      </c>
      <c r="K67" s="2">
        <v>0</v>
      </c>
      <c r="L67" s="2">
        <v>4</v>
      </c>
      <c r="M67" s="2">
        <v>0</v>
      </c>
      <c r="N67" s="2">
        <v>0</v>
      </c>
      <c r="O67" s="2">
        <v>0</v>
      </c>
      <c r="P67" s="2">
        <v>0</v>
      </c>
      <c r="Q67" s="2">
        <v>1</v>
      </c>
      <c r="R67" s="2">
        <v>1</v>
      </c>
      <c r="S67" s="2">
        <v>2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3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3</v>
      </c>
      <c r="AI67" s="2">
        <v>2</v>
      </c>
      <c r="AJ67" s="2">
        <v>0</v>
      </c>
      <c r="AK67" s="2">
        <v>2</v>
      </c>
      <c r="AL67" s="2">
        <v>0</v>
      </c>
      <c r="AM67" s="2">
        <v>1</v>
      </c>
      <c r="AN67" s="2">
        <v>2</v>
      </c>
      <c r="AO67" s="2">
        <v>1</v>
      </c>
      <c r="AP67" s="2">
        <v>0</v>
      </c>
      <c r="AQ67" s="2">
        <v>0</v>
      </c>
      <c r="AR67" s="2">
        <v>0</v>
      </c>
      <c r="AS67" s="2">
        <v>5</v>
      </c>
      <c r="AT67" s="2">
        <v>1</v>
      </c>
      <c r="AU67" s="2">
        <v>0</v>
      </c>
      <c r="AV67" s="2">
        <v>0</v>
      </c>
      <c r="AW67" s="2">
        <v>0</v>
      </c>
      <c r="AX67" s="2">
        <v>4</v>
      </c>
      <c r="AY67" s="2">
        <v>1</v>
      </c>
      <c r="AZ67" s="2">
        <v>0</v>
      </c>
      <c r="BA67" s="2">
        <v>0</v>
      </c>
      <c r="BB67" s="2">
        <v>1</v>
      </c>
      <c r="BC67" s="2">
        <v>0</v>
      </c>
      <c r="BD67" s="2">
        <v>0</v>
      </c>
      <c r="BE67" s="2">
        <v>4</v>
      </c>
      <c r="BF67" s="2">
        <v>3</v>
      </c>
      <c r="BG67" s="2">
        <v>1</v>
      </c>
      <c r="BH67" s="2">
        <v>4</v>
      </c>
      <c r="BI67" s="2">
        <v>2</v>
      </c>
      <c r="BJ67" s="4">
        <f t="shared" ref="BJ67:BJ130" si="8">IF(AO67=1,"0,5",0)+IF(AR67=4,"0,5",0)-IF(AP67=2,"-0,5",0)-IF(AQ67=2,"-0,5",0)</f>
        <v>0.5</v>
      </c>
      <c r="BK67" s="4">
        <f t="shared" ref="BK67:BK130" si="9">IF(AU67=1,1/3,0)+IF(AV67=2,1/3,0)+IF(AW67=3,-1/3,0)+IF(AX67=4,1/3,0)</f>
        <v>0.33333333333333331</v>
      </c>
      <c r="BL67" s="4">
        <f t="shared" ref="BL67:BL130" si="10">IF(BA67=3,1,0)</f>
        <v>0</v>
      </c>
      <c r="BM67" s="4">
        <f t="shared" ref="BM67:BM130" si="11">IF(BB67=1,1,0)-IF(BC67=2,0.25,0)-IF(BD67=3,0.25,0)-IF(BE67=4,0.25,0)</f>
        <v>0.75</v>
      </c>
      <c r="BN67" s="4">
        <f t="shared" ref="BN67:BN130" si="12">BJ67+BK67+BL67+BM67</f>
        <v>1.5833333333333333</v>
      </c>
      <c r="BO67" s="4">
        <f t="shared" ref="BO67:BO130" si="13">IF(AT67=2,1,0)</f>
        <v>0</v>
      </c>
      <c r="BP67" s="4">
        <f t="shared" ref="BP67:BP130" si="14">IF(BF67=3,1,0)</f>
        <v>1</v>
      </c>
      <c r="BQ67" s="4">
        <f t="shared" ref="BQ67:BQ130" si="15">BO67+BP67</f>
        <v>1</v>
      </c>
    </row>
    <row r="68" spans="1:69" x14ac:dyDescent="0.2">
      <c r="A68" s="2">
        <v>67</v>
      </c>
      <c r="B68" s="2">
        <v>5678038</v>
      </c>
      <c r="C68" s="3" t="s">
        <v>224</v>
      </c>
      <c r="D68" s="2">
        <v>173</v>
      </c>
      <c r="E68" s="1"/>
      <c r="F68" s="2">
        <v>2</v>
      </c>
      <c r="G68" s="2">
        <v>27</v>
      </c>
      <c r="H68" s="2">
        <v>2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8</v>
      </c>
      <c r="Q68" s="2">
        <v>4</v>
      </c>
      <c r="R68" s="2">
        <v>0</v>
      </c>
      <c r="S68" s="2">
        <v>0</v>
      </c>
      <c r="T68" s="2">
        <v>3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11</v>
      </c>
      <c r="AH68" s="2">
        <v>3</v>
      </c>
      <c r="AI68" s="2">
        <v>4</v>
      </c>
      <c r="AJ68" s="2">
        <v>0</v>
      </c>
      <c r="AK68" s="2">
        <v>0</v>
      </c>
      <c r="AL68" s="2">
        <v>3</v>
      </c>
      <c r="AM68" s="2">
        <v>4</v>
      </c>
      <c r="AN68" s="2">
        <v>5</v>
      </c>
      <c r="AO68" s="2">
        <v>0</v>
      </c>
      <c r="AP68" s="2">
        <v>0</v>
      </c>
      <c r="AQ68" s="2">
        <v>0</v>
      </c>
      <c r="AR68" s="2">
        <v>4</v>
      </c>
      <c r="AS68" s="2">
        <v>0</v>
      </c>
      <c r="AT68" s="2">
        <v>1</v>
      </c>
      <c r="AU68" s="2">
        <v>1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3</v>
      </c>
      <c r="BB68" s="2">
        <v>0</v>
      </c>
      <c r="BC68" s="2">
        <v>2</v>
      </c>
      <c r="BD68" s="2">
        <v>0</v>
      </c>
      <c r="BE68" s="2">
        <v>0</v>
      </c>
      <c r="BF68" s="2">
        <v>1</v>
      </c>
      <c r="BG68" s="2">
        <v>1</v>
      </c>
      <c r="BH68" s="2">
        <v>2</v>
      </c>
      <c r="BI68" s="2">
        <v>4</v>
      </c>
      <c r="BJ68" s="4">
        <f t="shared" si="8"/>
        <v>0.5</v>
      </c>
      <c r="BK68" s="4">
        <f t="shared" si="9"/>
        <v>0.33333333333333331</v>
      </c>
      <c r="BL68" s="4">
        <f t="shared" si="10"/>
        <v>1</v>
      </c>
      <c r="BM68" s="4">
        <f t="shared" si="11"/>
        <v>-0.25</v>
      </c>
      <c r="BN68" s="4">
        <f t="shared" si="12"/>
        <v>1.5833333333333333</v>
      </c>
      <c r="BO68" s="4">
        <f t="shared" si="13"/>
        <v>0</v>
      </c>
      <c r="BP68" s="4">
        <f t="shared" si="14"/>
        <v>0</v>
      </c>
      <c r="BQ68" s="4">
        <f t="shared" si="15"/>
        <v>0</v>
      </c>
    </row>
    <row r="69" spans="1:69" x14ac:dyDescent="0.2">
      <c r="A69" s="2">
        <v>68</v>
      </c>
      <c r="B69" s="2">
        <v>5678043</v>
      </c>
      <c r="C69" s="3" t="s">
        <v>225</v>
      </c>
      <c r="D69" s="2">
        <v>310</v>
      </c>
      <c r="E69" s="1"/>
      <c r="F69" s="2">
        <v>1</v>
      </c>
      <c r="G69" s="2">
        <v>31</v>
      </c>
      <c r="H69" s="2">
        <v>2</v>
      </c>
      <c r="I69" s="2">
        <v>0</v>
      </c>
      <c r="J69" s="2">
        <v>0</v>
      </c>
      <c r="K69" s="2">
        <v>0</v>
      </c>
      <c r="L69" s="2">
        <v>0</v>
      </c>
      <c r="M69" s="2">
        <v>5</v>
      </c>
      <c r="N69" s="2">
        <v>0</v>
      </c>
      <c r="O69" s="2">
        <v>0</v>
      </c>
      <c r="P69" s="2">
        <v>0</v>
      </c>
      <c r="Q69" s="2">
        <v>2</v>
      </c>
      <c r="R69" s="2">
        <v>0</v>
      </c>
      <c r="S69" s="2">
        <v>2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6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3</v>
      </c>
      <c r="AI69" s="2">
        <v>4</v>
      </c>
      <c r="AJ69" s="2">
        <v>0</v>
      </c>
      <c r="AK69" s="2">
        <v>0</v>
      </c>
      <c r="AL69" s="2">
        <v>3</v>
      </c>
      <c r="AM69" s="2">
        <v>4</v>
      </c>
      <c r="AN69" s="2">
        <v>3</v>
      </c>
      <c r="AO69" s="2">
        <v>0</v>
      </c>
      <c r="AP69" s="2">
        <v>0</v>
      </c>
      <c r="AQ69" s="2">
        <v>0</v>
      </c>
      <c r="AR69" s="2">
        <v>4</v>
      </c>
      <c r="AS69" s="2">
        <v>0</v>
      </c>
      <c r="AT69" s="2">
        <v>1</v>
      </c>
      <c r="AU69" s="2">
        <v>1</v>
      </c>
      <c r="AV69" s="2">
        <v>0</v>
      </c>
      <c r="AW69" s="2">
        <v>0</v>
      </c>
      <c r="AX69" s="2">
        <v>0</v>
      </c>
      <c r="AY69" s="2">
        <v>1</v>
      </c>
      <c r="AZ69" s="2">
        <v>2</v>
      </c>
      <c r="BA69" s="2">
        <v>0</v>
      </c>
      <c r="BB69" s="2">
        <v>0</v>
      </c>
      <c r="BC69" s="2">
        <v>2</v>
      </c>
      <c r="BD69" s="2">
        <v>3</v>
      </c>
      <c r="BE69" s="2">
        <v>4</v>
      </c>
      <c r="BF69" s="2">
        <v>3</v>
      </c>
      <c r="BG69" s="2">
        <v>3</v>
      </c>
      <c r="BH69" s="2">
        <v>4</v>
      </c>
      <c r="BI69" s="2">
        <v>4</v>
      </c>
      <c r="BJ69" s="4">
        <f t="shared" si="8"/>
        <v>0.5</v>
      </c>
      <c r="BK69" s="4">
        <f t="shared" si="9"/>
        <v>0.33333333333333331</v>
      </c>
      <c r="BL69" s="4">
        <f t="shared" si="10"/>
        <v>0</v>
      </c>
      <c r="BM69" s="4">
        <f t="shared" si="11"/>
        <v>-0.75</v>
      </c>
      <c r="BN69" s="4">
        <f t="shared" si="12"/>
        <v>8.3333333333333259E-2</v>
      </c>
      <c r="BO69" s="4">
        <f t="shared" si="13"/>
        <v>0</v>
      </c>
      <c r="BP69" s="4">
        <f t="shared" si="14"/>
        <v>1</v>
      </c>
      <c r="BQ69" s="4">
        <f t="shared" si="15"/>
        <v>1</v>
      </c>
    </row>
    <row r="70" spans="1:69" x14ac:dyDescent="0.2">
      <c r="A70" s="2">
        <v>69</v>
      </c>
      <c r="B70" s="2">
        <v>5679061</v>
      </c>
      <c r="C70" s="3" t="s">
        <v>227</v>
      </c>
      <c r="D70" s="2">
        <v>422</v>
      </c>
      <c r="E70" s="1" t="s">
        <v>228</v>
      </c>
      <c r="F70" s="2">
        <v>1</v>
      </c>
      <c r="G70" s="2">
        <v>14</v>
      </c>
      <c r="H70" s="2">
        <v>4</v>
      </c>
      <c r="I70" s="2">
        <v>0</v>
      </c>
      <c r="J70" s="2">
        <v>0</v>
      </c>
      <c r="K70" s="2">
        <v>3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1</v>
      </c>
      <c r="R70" s="2">
        <v>0</v>
      </c>
      <c r="S70" s="2">
        <v>2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5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1</v>
      </c>
      <c r="AI70" s="2">
        <v>1</v>
      </c>
      <c r="AJ70" s="2">
        <v>1</v>
      </c>
      <c r="AK70" s="2">
        <v>0</v>
      </c>
      <c r="AL70" s="2">
        <v>0</v>
      </c>
      <c r="AM70" s="2">
        <v>1</v>
      </c>
      <c r="AN70" s="2">
        <v>1</v>
      </c>
      <c r="AO70" s="2">
        <v>0</v>
      </c>
      <c r="AP70" s="2">
        <v>0</v>
      </c>
      <c r="AQ70" s="2">
        <v>0</v>
      </c>
      <c r="AR70" s="2">
        <v>0</v>
      </c>
      <c r="AS70" s="2">
        <v>5</v>
      </c>
      <c r="AT70" s="2">
        <v>2</v>
      </c>
      <c r="AU70" s="2">
        <v>0</v>
      </c>
      <c r="AV70" s="2">
        <v>0</v>
      </c>
      <c r="AW70" s="2">
        <v>3</v>
      </c>
      <c r="AX70" s="2">
        <v>0</v>
      </c>
      <c r="AY70" s="2">
        <v>1</v>
      </c>
      <c r="AZ70" s="2">
        <v>2</v>
      </c>
      <c r="BA70" s="2">
        <v>0</v>
      </c>
      <c r="BB70" s="2">
        <v>1</v>
      </c>
      <c r="BC70" s="2">
        <v>0</v>
      </c>
      <c r="BD70" s="2">
        <v>0</v>
      </c>
      <c r="BE70" s="2">
        <v>4</v>
      </c>
      <c r="BF70" s="2">
        <v>2</v>
      </c>
      <c r="BG70" s="2">
        <v>1</v>
      </c>
      <c r="BH70" s="2">
        <v>4</v>
      </c>
      <c r="BI70" s="2">
        <v>5</v>
      </c>
      <c r="BJ70" s="4">
        <f t="shared" si="8"/>
        <v>0</v>
      </c>
      <c r="BK70" s="4">
        <f t="shared" si="9"/>
        <v>-0.33333333333333331</v>
      </c>
      <c r="BL70" s="4">
        <f t="shared" si="10"/>
        <v>0</v>
      </c>
      <c r="BM70" s="4">
        <f t="shared" si="11"/>
        <v>0.75</v>
      </c>
      <c r="BN70" s="4">
        <f t="shared" si="12"/>
        <v>0.41666666666666669</v>
      </c>
      <c r="BO70" s="4">
        <f t="shared" si="13"/>
        <v>1</v>
      </c>
      <c r="BP70" s="4">
        <f t="shared" si="14"/>
        <v>0</v>
      </c>
      <c r="BQ70" s="4">
        <f t="shared" si="15"/>
        <v>1</v>
      </c>
    </row>
    <row r="71" spans="1:69" x14ac:dyDescent="0.2">
      <c r="A71" s="2">
        <v>70</v>
      </c>
      <c r="B71" s="2">
        <v>5679135</v>
      </c>
      <c r="C71" s="3" t="s">
        <v>229</v>
      </c>
      <c r="D71" s="2">
        <v>253</v>
      </c>
      <c r="E71" s="1"/>
      <c r="F71" s="2">
        <v>1</v>
      </c>
      <c r="G71" s="2">
        <v>-1</v>
      </c>
      <c r="H71" s="2">
        <v>2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8</v>
      </c>
      <c r="Q71" s="2">
        <v>1</v>
      </c>
      <c r="R71" s="2">
        <v>1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11</v>
      </c>
      <c r="AH71" s="2">
        <v>1</v>
      </c>
      <c r="AI71" s="2">
        <v>3</v>
      </c>
      <c r="AJ71" s="2">
        <v>0</v>
      </c>
      <c r="AK71" s="2">
        <v>2</v>
      </c>
      <c r="AL71" s="2">
        <v>0</v>
      </c>
      <c r="AM71" s="2">
        <v>2</v>
      </c>
      <c r="AN71" s="2">
        <v>3</v>
      </c>
      <c r="AO71" s="2">
        <v>0</v>
      </c>
      <c r="AP71" s="2">
        <v>0</v>
      </c>
      <c r="AQ71" s="2">
        <v>3</v>
      </c>
      <c r="AR71" s="2">
        <v>0</v>
      </c>
      <c r="AS71" s="2">
        <v>0</v>
      </c>
      <c r="AT71" s="2">
        <v>1</v>
      </c>
      <c r="AU71" s="2">
        <v>1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3</v>
      </c>
      <c r="BB71" s="2">
        <v>1</v>
      </c>
      <c r="BC71" s="2">
        <v>2</v>
      </c>
      <c r="BD71" s="2">
        <v>3</v>
      </c>
      <c r="BE71" s="2">
        <v>4</v>
      </c>
      <c r="BF71" s="2">
        <v>1</v>
      </c>
      <c r="BG71" s="2">
        <v>3</v>
      </c>
      <c r="BH71" s="2">
        <v>4</v>
      </c>
      <c r="BI71" s="2">
        <v>2</v>
      </c>
      <c r="BJ71" s="4">
        <f t="shared" si="8"/>
        <v>0</v>
      </c>
      <c r="BK71" s="4">
        <f t="shared" si="9"/>
        <v>0.33333333333333331</v>
      </c>
      <c r="BL71" s="4">
        <f t="shared" si="10"/>
        <v>1</v>
      </c>
      <c r="BM71" s="4">
        <f t="shared" si="11"/>
        <v>0.25</v>
      </c>
      <c r="BN71" s="4">
        <f t="shared" si="12"/>
        <v>1.5833333333333333</v>
      </c>
      <c r="BO71" s="4">
        <f t="shared" si="13"/>
        <v>0</v>
      </c>
      <c r="BP71" s="4">
        <f t="shared" si="14"/>
        <v>0</v>
      </c>
      <c r="BQ71" s="4">
        <f t="shared" si="15"/>
        <v>0</v>
      </c>
    </row>
    <row r="72" spans="1:69" x14ac:dyDescent="0.2">
      <c r="A72" s="2">
        <v>71</v>
      </c>
      <c r="B72" s="2">
        <v>5679469</v>
      </c>
      <c r="C72" s="3" t="s">
        <v>230</v>
      </c>
      <c r="D72" s="2">
        <v>705</v>
      </c>
      <c r="E72" s="1" t="s">
        <v>231</v>
      </c>
      <c r="F72" s="2">
        <v>2</v>
      </c>
      <c r="G72" s="2">
        <v>12</v>
      </c>
      <c r="H72" s="2">
        <v>4</v>
      </c>
      <c r="I72" s="2">
        <v>0</v>
      </c>
      <c r="J72" s="2">
        <v>2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1</v>
      </c>
      <c r="R72" s="2">
        <v>0</v>
      </c>
      <c r="S72" s="2">
        <v>2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4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3</v>
      </c>
      <c r="AI72" s="2">
        <v>2</v>
      </c>
      <c r="AJ72" s="2">
        <v>0</v>
      </c>
      <c r="AK72" s="2">
        <v>2</v>
      </c>
      <c r="AL72" s="2">
        <v>0</v>
      </c>
      <c r="AM72" s="2">
        <v>1</v>
      </c>
      <c r="AN72" s="2">
        <v>3</v>
      </c>
      <c r="AO72" s="2">
        <v>1</v>
      </c>
      <c r="AP72" s="2">
        <v>0</v>
      </c>
      <c r="AQ72" s="2">
        <v>0</v>
      </c>
      <c r="AR72" s="2">
        <v>0</v>
      </c>
      <c r="AS72" s="2">
        <v>0</v>
      </c>
      <c r="AT72" s="2">
        <v>3</v>
      </c>
      <c r="AU72" s="2">
        <v>0</v>
      </c>
      <c r="AV72" s="2">
        <v>0</v>
      </c>
      <c r="AW72" s="2">
        <v>3</v>
      </c>
      <c r="AX72" s="2">
        <v>0</v>
      </c>
      <c r="AY72" s="2">
        <v>1</v>
      </c>
      <c r="AZ72" s="2">
        <v>0</v>
      </c>
      <c r="BA72" s="2">
        <v>0</v>
      </c>
      <c r="BB72" s="2">
        <v>0</v>
      </c>
      <c r="BC72" s="2">
        <v>2</v>
      </c>
      <c r="BD72" s="2">
        <v>0</v>
      </c>
      <c r="BE72" s="2">
        <v>0</v>
      </c>
      <c r="BF72" s="2">
        <v>3</v>
      </c>
      <c r="BG72" s="2">
        <v>1</v>
      </c>
      <c r="BH72" s="2">
        <v>3</v>
      </c>
      <c r="BI72" s="2">
        <v>1</v>
      </c>
      <c r="BJ72" s="4">
        <f t="shared" si="8"/>
        <v>0.5</v>
      </c>
      <c r="BK72" s="4">
        <f t="shared" si="9"/>
        <v>-0.33333333333333331</v>
      </c>
      <c r="BL72" s="4">
        <f t="shared" si="10"/>
        <v>0</v>
      </c>
      <c r="BM72" s="4">
        <f t="shared" si="11"/>
        <v>-0.25</v>
      </c>
      <c r="BN72" s="4">
        <f t="shared" si="12"/>
        <v>-8.3333333333333315E-2</v>
      </c>
      <c r="BO72" s="4">
        <f t="shared" si="13"/>
        <v>0</v>
      </c>
      <c r="BP72" s="4">
        <f t="shared" si="14"/>
        <v>1</v>
      </c>
      <c r="BQ72" s="4">
        <f t="shared" si="15"/>
        <v>1</v>
      </c>
    </row>
    <row r="73" spans="1:69" x14ac:dyDescent="0.2">
      <c r="A73" s="2">
        <v>72</v>
      </c>
      <c r="B73" s="2">
        <v>5679616</v>
      </c>
      <c r="C73" s="3" t="s">
        <v>233</v>
      </c>
      <c r="D73" s="2">
        <v>202</v>
      </c>
      <c r="E73" s="1" t="s">
        <v>234</v>
      </c>
      <c r="F73" s="2">
        <v>1</v>
      </c>
      <c r="G73" s="2">
        <v>16</v>
      </c>
      <c r="H73" s="2">
        <v>4</v>
      </c>
      <c r="I73" s="2">
        <v>0</v>
      </c>
      <c r="J73" s="2">
        <v>2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2</v>
      </c>
      <c r="R73" s="2">
        <v>0</v>
      </c>
      <c r="S73" s="2">
        <v>2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5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3</v>
      </c>
      <c r="AI73" s="2">
        <v>2</v>
      </c>
      <c r="AJ73" s="2">
        <v>0</v>
      </c>
      <c r="AK73" s="2">
        <v>2</v>
      </c>
      <c r="AL73" s="2">
        <v>0</v>
      </c>
      <c r="AM73" s="2">
        <v>1</v>
      </c>
      <c r="AN73" s="2">
        <v>1</v>
      </c>
      <c r="AO73" s="2">
        <v>1</v>
      </c>
      <c r="AP73" s="2">
        <v>0</v>
      </c>
      <c r="AQ73" s="2">
        <v>0</v>
      </c>
      <c r="AR73" s="2">
        <v>0</v>
      </c>
      <c r="AS73" s="2">
        <v>0</v>
      </c>
      <c r="AT73" s="2">
        <v>1</v>
      </c>
      <c r="AU73" s="2">
        <v>0</v>
      </c>
      <c r="AV73" s="2">
        <v>2</v>
      </c>
      <c r="AW73" s="2">
        <v>0</v>
      </c>
      <c r="AX73" s="2">
        <v>0</v>
      </c>
      <c r="AY73" s="2">
        <v>0</v>
      </c>
      <c r="AZ73" s="2">
        <v>0</v>
      </c>
      <c r="BA73" s="2">
        <v>3</v>
      </c>
      <c r="BB73" s="2">
        <v>0</v>
      </c>
      <c r="BC73" s="2">
        <v>0</v>
      </c>
      <c r="BD73" s="2">
        <v>0</v>
      </c>
      <c r="BE73" s="2">
        <v>4</v>
      </c>
      <c r="BF73" s="2">
        <v>4</v>
      </c>
      <c r="BG73" s="2">
        <v>3</v>
      </c>
      <c r="BH73" s="2">
        <v>2</v>
      </c>
      <c r="BI73" s="2">
        <v>8</v>
      </c>
      <c r="BJ73" s="4">
        <f t="shared" si="8"/>
        <v>0.5</v>
      </c>
      <c r="BK73" s="4">
        <f t="shared" si="9"/>
        <v>0.33333333333333331</v>
      </c>
      <c r="BL73" s="4">
        <f t="shared" si="10"/>
        <v>1</v>
      </c>
      <c r="BM73" s="4">
        <f t="shared" si="11"/>
        <v>-0.25</v>
      </c>
      <c r="BN73" s="4">
        <f t="shared" si="12"/>
        <v>1.5833333333333333</v>
      </c>
      <c r="BO73" s="4">
        <f t="shared" si="13"/>
        <v>0</v>
      </c>
      <c r="BP73" s="4">
        <f t="shared" si="14"/>
        <v>0</v>
      </c>
      <c r="BQ73" s="4">
        <f t="shared" si="15"/>
        <v>0</v>
      </c>
    </row>
    <row r="74" spans="1:69" x14ac:dyDescent="0.2">
      <c r="A74" s="2">
        <v>73</v>
      </c>
      <c r="B74" s="2">
        <v>5679733</v>
      </c>
      <c r="C74" s="3" t="s">
        <v>235</v>
      </c>
      <c r="D74" s="2">
        <v>376</v>
      </c>
      <c r="E74" s="1" t="s">
        <v>236</v>
      </c>
      <c r="F74" s="2">
        <v>1</v>
      </c>
      <c r="G74" s="2">
        <v>14</v>
      </c>
      <c r="H74" s="2">
        <v>2</v>
      </c>
      <c r="I74" s="2">
        <v>0</v>
      </c>
      <c r="J74" s="2">
        <v>0</v>
      </c>
      <c r="K74" s="2">
        <v>0</v>
      </c>
      <c r="L74" s="2">
        <v>4</v>
      </c>
      <c r="M74" s="2">
        <v>0</v>
      </c>
      <c r="N74" s="2">
        <v>0</v>
      </c>
      <c r="O74" s="2">
        <v>0</v>
      </c>
      <c r="P74" s="2">
        <v>0</v>
      </c>
      <c r="Q74" s="2">
        <v>2</v>
      </c>
      <c r="R74" s="2">
        <v>0</v>
      </c>
      <c r="S74" s="2">
        <v>2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3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3</v>
      </c>
      <c r="AI74" s="2">
        <v>2</v>
      </c>
      <c r="AJ74" s="2">
        <v>1</v>
      </c>
      <c r="AK74" s="2">
        <v>2</v>
      </c>
      <c r="AL74" s="2">
        <v>0</v>
      </c>
      <c r="AM74" s="2">
        <v>1</v>
      </c>
      <c r="AN74" s="2">
        <v>3</v>
      </c>
      <c r="AO74" s="2">
        <v>0</v>
      </c>
      <c r="AP74" s="2">
        <v>0</v>
      </c>
      <c r="AQ74" s="2">
        <v>0</v>
      </c>
      <c r="AR74" s="2">
        <v>0</v>
      </c>
      <c r="AS74" s="2">
        <v>5</v>
      </c>
      <c r="AT74" s="2">
        <v>2</v>
      </c>
      <c r="AU74" s="2">
        <v>0</v>
      </c>
      <c r="AV74" s="2">
        <v>2</v>
      </c>
      <c r="AW74" s="2">
        <v>0</v>
      </c>
      <c r="AX74" s="2">
        <v>0</v>
      </c>
      <c r="AY74" s="2">
        <v>0</v>
      </c>
      <c r="AZ74" s="2">
        <v>2</v>
      </c>
      <c r="BA74" s="2">
        <v>3</v>
      </c>
      <c r="BB74" s="2">
        <v>1</v>
      </c>
      <c r="BC74" s="2">
        <v>0</v>
      </c>
      <c r="BD74" s="2">
        <v>0</v>
      </c>
      <c r="BE74" s="2">
        <v>4</v>
      </c>
      <c r="BF74" s="2">
        <v>4</v>
      </c>
      <c r="BG74" s="2">
        <v>3</v>
      </c>
      <c r="BH74" s="2">
        <v>2</v>
      </c>
      <c r="BI74" s="2">
        <v>8</v>
      </c>
      <c r="BJ74" s="4">
        <f t="shared" si="8"/>
        <v>0</v>
      </c>
      <c r="BK74" s="4">
        <f t="shared" si="9"/>
        <v>0.33333333333333331</v>
      </c>
      <c r="BL74" s="4">
        <f t="shared" si="10"/>
        <v>1</v>
      </c>
      <c r="BM74" s="4">
        <f t="shared" si="11"/>
        <v>0.75</v>
      </c>
      <c r="BN74" s="4">
        <f t="shared" si="12"/>
        <v>2.083333333333333</v>
      </c>
      <c r="BO74" s="4">
        <f t="shared" si="13"/>
        <v>1</v>
      </c>
      <c r="BP74" s="4">
        <f t="shared" si="14"/>
        <v>0</v>
      </c>
      <c r="BQ74" s="4">
        <f t="shared" si="15"/>
        <v>1</v>
      </c>
    </row>
    <row r="75" spans="1:69" x14ac:dyDescent="0.2">
      <c r="A75" s="2">
        <v>74</v>
      </c>
      <c r="B75" s="2">
        <v>5679871</v>
      </c>
      <c r="C75" s="3" t="s">
        <v>237</v>
      </c>
      <c r="D75" s="2">
        <v>508</v>
      </c>
      <c r="E75" s="1" t="s">
        <v>238</v>
      </c>
      <c r="F75" s="2">
        <v>1</v>
      </c>
      <c r="G75" s="2">
        <v>25</v>
      </c>
      <c r="H75" s="2">
        <v>2</v>
      </c>
      <c r="I75" s="2">
        <v>0</v>
      </c>
      <c r="J75" s="2">
        <v>0</v>
      </c>
      <c r="K75" s="2">
        <v>0</v>
      </c>
      <c r="L75" s="2">
        <v>4</v>
      </c>
      <c r="M75" s="2">
        <v>0</v>
      </c>
      <c r="N75" s="2">
        <v>0</v>
      </c>
      <c r="O75" s="2">
        <v>0</v>
      </c>
      <c r="P75" s="2">
        <v>0</v>
      </c>
      <c r="Q75" s="2">
        <v>2</v>
      </c>
      <c r="R75" s="2">
        <v>0</v>
      </c>
      <c r="S75" s="2">
        <v>2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4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1</v>
      </c>
      <c r="AI75" s="2">
        <v>1</v>
      </c>
      <c r="AJ75" s="2">
        <v>0</v>
      </c>
      <c r="AK75" s="2">
        <v>2</v>
      </c>
      <c r="AL75" s="2">
        <v>0</v>
      </c>
      <c r="AM75" s="2">
        <v>1</v>
      </c>
      <c r="AN75" s="2">
        <v>5</v>
      </c>
      <c r="AO75" s="2">
        <v>1</v>
      </c>
      <c r="AP75" s="2">
        <v>0</v>
      </c>
      <c r="AQ75" s="2">
        <v>0</v>
      </c>
      <c r="AR75" s="2">
        <v>0</v>
      </c>
      <c r="AS75" s="2">
        <v>0</v>
      </c>
      <c r="AT75" s="2">
        <v>1</v>
      </c>
      <c r="AU75" s="2">
        <v>0</v>
      </c>
      <c r="AV75" s="2">
        <v>2</v>
      </c>
      <c r="AW75" s="2">
        <v>0</v>
      </c>
      <c r="AX75" s="2">
        <v>0</v>
      </c>
      <c r="AY75" s="2">
        <v>0</v>
      </c>
      <c r="AZ75" s="2">
        <v>0</v>
      </c>
      <c r="BA75" s="2">
        <v>3</v>
      </c>
      <c r="BB75" s="2">
        <v>1</v>
      </c>
      <c r="BC75" s="2">
        <v>0</v>
      </c>
      <c r="BD75" s="2">
        <v>0</v>
      </c>
      <c r="BE75" s="2">
        <v>4</v>
      </c>
      <c r="BF75" s="2">
        <v>3</v>
      </c>
      <c r="BG75" s="2">
        <v>2</v>
      </c>
      <c r="BH75" s="2">
        <v>4</v>
      </c>
      <c r="BI75" s="2">
        <v>5</v>
      </c>
      <c r="BJ75" s="4">
        <f t="shared" si="8"/>
        <v>0.5</v>
      </c>
      <c r="BK75" s="4">
        <f t="shared" si="9"/>
        <v>0.33333333333333331</v>
      </c>
      <c r="BL75" s="4">
        <f t="shared" si="10"/>
        <v>1</v>
      </c>
      <c r="BM75" s="4">
        <f t="shared" si="11"/>
        <v>0.75</v>
      </c>
      <c r="BN75" s="4">
        <f t="shared" si="12"/>
        <v>2.583333333333333</v>
      </c>
      <c r="BO75" s="4">
        <f t="shared" si="13"/>
        <v>0</v>
      </c>
      <c r="BP75" s="4">
        <f t="shared" si="14"/>
        <v>1</v>
      </c>
      <c r="BQ75" s="4">
        <f t="shared" si="15"/>
        <v>1</v>
      </c>
    </row>
    <row r="76" spans="1:69" x14ac:dyDescent="0.2">
      <c r="A76" s="2">
        <v>75</v>
      </c>
      <c r="B76" s="2">
        <v>5680423</v>
      </c>
      <c r="C76" s="3" t="s">
        <v>239</v>
      </c>
      <c r="D76" s="2">
        <v>190</v>
      </c>
      <c r="E76" s="1"/>
      <c r="F76" s="2">
        <v>2</v>
      </c>
      <c r="G76" s="2">
        <v>5</v>
      </c>
      <c r="H76" s="2">
        <v>2</v>
      </c>
      <c r="I76" s="2">
        <v>0</v>
      </c>
      <c r="J76" s="2">
        <v>0</v>
      </c>
      <c r="K76" s="2">
        <v>3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3</v>
      </c>
      <c r="R76" s="2">
        <v>1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11</v>
      </c>
      <c r="AH76" s="2">
        <v>3</v>
      </c>
      <c r="AI76" s="2">
        <v>3</v>
      </c>
      <c r="AJ76" s="2">
        <v>0</v>
      </c>
      <c r="AK76" s="2">
        <v>2</v>
      </c>
      <c r="AL76" s="2">
        <v>0</v>
      </c>
      <c r="AM76" s="2">
        <v>2</v>
      </c>
      <c r="AN76" s="2">
        <v>2</v>
      </c>
      <c r="AO76" s="2">
        <v>0</v>
      </c>
      <c r="AP76" s="2">
        <v>0</v>
      </c>
      <c r="AQ76" s="2">
        <v>0</v>
      </c>
      <c r="AR76" s="2">
        <v>0</v>
      </c>
      <c r="AS76" s="2">
        <v>5</v>
      </c>
      <c r="AT76" s="2">
        <v>2</v>
      </c>
      <c r="AU76" s="2">
        <v>0</v>
      </c>
      <c r="AV76" s="2">
        <v>0</v>
      </c>
      <c r="AW76" s="2">
        <v>3</v>
      </c>
      <c r="AX76" s="2">
        <v>0</v>
      </c>
      <c r="AY76" s="2">
        <v>0</v>
      </c>
      <c r="AZ76" s="2">
        <v>0</v>
      </c>
      <c r="BA76" s="2">
        <v>3</v>
      </c>
      <c r="BB76" s="2">
        <v>1</v>
      </c>
      <c r="BC76" s="2">
        <v>0</v>
      </c>
      <c r="BD76" s="2">
        <v>0</v>
      </c>
      <c r="BE76" s="2">
        <v>4</v>
      </c>
      <c r="BF76" s="2">
        <v>3</v>
      </c>
      <c r="BG76" s="2">
        <v>2</v>
      </c>
      <c r="BH76" s="2">
        <v>4</v>
      </c>
      <c r="BI76" s="2">
        <v>4</v>
      </c>
      <c r="BJ76" s="4">
        <f t="shared" si="8"/>
        <v>0</v>
      </c>
      <c r="BK76" s="4">
        <f t="shared" si="9"/>
        <v>-0.33333333333333331</v>
      </c>
      <c r="BL76" s="4">
        <f t="shared" si="10"/>
        <v>1</v>
      </c>
      <c r="BM76" s="4">
        <f t="shared" si="11"/>
        <v>0.75</v>
      </c>
      <c r="BN76" s="4">
        <f t="shared" si="12"/>
        <v>1.4166666666666667</v>
      </c>
      <c r="BO76" s="4">
        <f t="shared" si="13"/>
        <v>1</v>
      </c>
      <c r="BP76" s="4">
        <f t="shared" si="14"/>
        <v>1</v>
      </c>
      <c r="BQ76" s="4">
        <f t="shared" si="15"/>
        <v>2</v>
      </c>
    </row>
    <row r="77" spans="1:69" x14ac:dyDescent="0.2">
      <c r="A77" s="2">
        <v>76</v>
      </c>
      <c r="B77" s="2">
        <v>5680857</v>
      </c>
      <c r="C77" s="3" t="s">
        <v>240</v>
      </c>
      <c r="D77" s="2">
        <v>235</v>
      </c>
      <c r="E77" s="1"/>
      <c r="F77" s="2">
        <v>2</v>
      </c>
      <c r="G77" s="2">
        <v>12</v>
      </c>
      <c r="H77" s="2">
        <v>4</v>
      </c>
      <c r="I77" s="2">
        <v>0</v>
      </c>
      <c r="J77" s="2">
        <v>2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4</v>
      </c>
      <c r="R77" s="2">
        <v>0</v>
      </c>
      <c r="S77" s="2">
        <v>2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5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2</v>
      </c>
      <c r="AI77" s="2">
        <v>4</v>
      </c>
      <c r="AJ77" s="2">
        <v>0</v>
      </c>
      <c r="AK77" s="2">
        <v>0</v>
      </c>
      <c r="AL77" s="2">
        <v>3</v>
      </c>
      <c r="AM77" s="2">
        <v>4</v>
      </c>
      <c r="AN77" s="2">
        <v>4</v>
      </c>
      <c r="AO77" s="2">
        <v>0</v>
      </c>
      <c r="AP77" s="2">
        <v>0</v>
      </c>
      <c r="AQ77" s="2">
        <v>0</v>
      </c>
      <c r="AR77" s="2">
        <v>0</v>
      </c>
      <c r="AS77" s="2">
        <v>5</v>
      </c>
      <c r="AT77" s="2">
        <v>1</v>
      </c>
      <c r="AU77" s="2">
        <v>0</v>
      </c>
      <c r="AV77" s="2">
        <v>2</v>
      </c>
      <c r="AW77" s="2">
        <v>0</v>
      </c>
      <c r="AX77" s="2">
        <v>0</v>
      </c>
      <c r="AY77" s="2">
        <v>0</v>
      </c>
      <c r="AZ77" s="2">
        <v>0</v>
      </c>
      <c r="BA77" s="2">
        <v>3</v>
      </c>
      <c r="BB77" s="2">
        <v>1</v>
      </c>
      <c r="BC77" s="2">
        <v>0</v>
      </c>
      <c r="BD77" s="2">
        <v>0</v>
      </c>
      <c r="BE77" s="2">
        <v>4</v>
      </c>
      <c r="BF77" s="2">
        <v>3</v>
      </c>
      <c r="BG77" s="2">
        <v>3</v>
      </c>
      <c r="BH77" s="2">
        <v>2</v>
      </c>
      <c r="BI77" s="2">
        <v>4</v>
      </c>
      <c r="BJ77" s="4">
        <f t="shared" si="8"/>
        <v>0</v>
      </c>
      <c r="BK77" s="4">
        <f t="shared" si="9"/>
        <v>0.33333333333333331</v>
      </c>
      <c r="BL77" s="4">
        <f t="shared" si="10"/>
        <v>1</v>
      </c>
      <c r="BM77" s="4">
        <f t="shared" si="11"/>
        <v>0.75</v>
      </c>
      <c r="BN77" s="4">
        <f t="shared" si="12"/>
        <v>2.083333333333333</v>
      </c>
      <c r="BO77" s="4">
        <f t="shared" si="13"/>
        <v>0</v>
      </c>
      <c r="BP77" s="4">
        <f t="shared" si="14"/>
        <v>1</v>
      </c>
      <c r="BQ77" s="4">
        <f t="shared" si="15"/>
        <v>1</v>
      </c>
    </row>
    <row r="78" spans="1:69" x14ac:dyDescent="0.2">
      <c r="A78" s="2">
        <v>77</v>
      </c>
      <c r="B78" s="2">
        <v>5680967</v>
      </c>
      <c r="C78" s="3" t="s">
        <v>241</v>
      </c>
      <c r="D78" s="2">
        <v>293</v>
      </c>
      <c r="E78" s="1"/>
      <c r="F78" s="2">
        <v>2</v>
      </c>
      <c r="G78" s="2">
        <v>21</v>
      </c>
      <c r="H78" s="2">
        <v>4</v>
      </c>
      <c r="I78" s="2">
        <v>0</v>
      </c>
      <c r="J78" s="2">
        <v>2</v>
      </c>
      <c r="K78" s="2">
        <v>3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2</v>
      </c>
      <c r="R78" s="2">
        <v>0</v>
      </c>
      <c r="S78" s="2">
        <v>2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3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1</v>
      </c>
      <c r="AI78" s="2">
        <v>3</v>
      </c>
      <c r="AJ78" s="2">
        <v>1</v>
      </c>
      <c r="AK78" s="2">
        <v>2</v>
      </c>
      <c r="AL78" s="2">
        <v>0</v>
      </c>
      <c r="AM78" s="2">
        <v>1</v>
      </c>
      <c r="AN78" s="2">
        <v>2</v>
      </c>
      <c r="AO78" s="2">
        <v>1</v>
      </c>
      <c r="AP78" s="2">
        <v>0</v>
      </c>
      <c r="AQ78" s="2">
        <v>0</v>
      </c>
      <c r="AR78" s="2">
        <v>0</v>
      </c>
      <c r="AS78" s="2">
        <v>0</v>
      </c>
      <c r="AT78" s="2">
        <v>1</v>
      </c>
      <c r="AU78" s="2">
        <v>0</v>
      </c>
      <c r="AV78" s="2">
        <v>0</v>
      </c>
      <c r="AW78" s="2">
        <v>0</v>
      </c>
      <c r="AX78" s="2">
        <v>4</v>
      </c>
      <c r="AY78" s="2">
        <v>1</v>
      </c>
      <c r="AZ78" s="2">
        <v>2</v>
      </c>
      <c r="BA78" s="2">
        <v>0</v>
      </c>
      <c r="BB78" s="2">
        <v>1</v>
      </c>
      <c r="BC78" s="2">
        <v>0</v>
      </c>
      <c r="BD78" s="2">
        <v>0</v>
      </c>
      <c r="BE78" s="2">
        <v>4</v>
      </c>
      <c r="BF78" s="2">
        <v>3</v>
      </c>
      <c r="BG78" s="2">
        <v>3</v>
      </c>
      <c r="BH78" s="2">
        <v>4</v>
      </c>
      <c r="BI78" s="2">
        <v>6</v>
      </c>
      <c r="BJ78" s="4">
        <f t="shared" si="8"/>
        <v>0.5</v>
      </c>
      <c r="BK78" s="4">
        <f t="shared" si="9"/>
        <v>0.33333333333333331</v>
      </c>
      <c r="BL78" s="4">
        <f t="shared" si="10"/>
        <v>0</v>
      </c>
      <c r="BM78" s="4">
        <f t="shared" si="11"/>
        <v>0.75</v>
      </c>
      <c r="BN78" s="4">
        <f t="shared" si="12"/>
        <v>1.5833333333333333</v>
      </c>
      <c r="BO78" s="4">
        <f t="shared" si="13"/>
        <v>0</v>
      </c>
      <c r="BP78" s="4">
        <f t="shared" si="14"/>
        <v>1</v>
      </c>
      <c r="BQ78" s="4">
        <f t="shared" si="15"/>
        <v>1</v>
      </c>
    </row>
    <row r="79" spans="1:69" x14ac:dyDescent="0.2">
      <c r="A79" s="2">
        <v>78</v>
      </c>
      <c r="B79" s="2">
        <v>5681001</v>
      </c>
      <c r="C79" s="3" t="s">
        <v>242</v>
      </c>
      <c r="D79" s="2">
        <v>160</v>
      </c>
      <c r="E79" s="1" t="s">
        <v>243</v>
      </c>
      <c r="F79" s="2">
        <v>2</v>
      </c>
      <c r="G79" s="2">
        <v>12</v>
      </c>
      <c r="H79" s="2">
        <v>4</v>
      </c>
      <c r="I79" s="2">
        <v>0</v>
      </c>
      <c r="J79" s="2">
        <v>2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4</v>
      </c>
      <c r="R79" s="2">
        <v>1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11</v>
      </c>
      <c r="AH79" s="2">
        <v>3</v>
      </c>
      <c r="AI79" s="2">
        <v>3</v>
      </c>
      <c r="AJ79" s="2">
        <v>1</v>
      </c>
      <c r="AK79" s="2">
        <v>2</v>
      </c>
      <c r="AL79" s="2">
        <v>0</v>
      </c>
      <c r="AM79" s="2">
        <v>2</v>
      </c>
      <c r="AN79" s="2">
        <v>4</v>
      </c>
      <c r="AO79" s="2">
        <v>0</v>
      </c>
      <c r="AP79" s="2">
        <v>0</v>
      </c>
      <c r="AQ79" s="2">
        <v>0</v>
      </c>
      <c r="AR79" s="2">
        <v>4</v>
      </c>
      <c r="AS79" s="2">
        <v>0</v>
      </c>
      <c r="AT79" s="2">
        <v>2</v>
      </c>
      <c r="AU79" s="2">
        <v>0</v>
      </c>
      <c r="AV79" s="2">
        <v>0</v>
      </c>
      <c r="AW79" s="2">
        <v>0</v>
      </c>
      <c r="AX79" s="2">
        <v>4</v>
      </c>
      <c r="AY79" s="2">
        <v>0</v>
      </c>
      <c r="AZ79" s="2">
        <v>0</v>
      </c>
      <c r="BA79" s="2">
        <v>3</v>
      </c>
      <c r="BB79" s="2">
        <v>1</v>
      </c>
      <c r="BC79" s="2">
        <v>0</v>
      </c>
      <c r="BD79" s="2">
        <v>0</v>
      </c>
      <c r="BE79" s="2">
        <v>4</v>
      </c>
      <c r="BF79" s="2">
        <v>3</v>
      </c>
      <c r="BG79" s="2">
        <v>2</v>
      </c>
      <c r="BH79" s="2">
        <v>4</v>
      </c>
      <c r="BI79" s="2">
        <v>4</v>
      </c>
      <c r="BJ79" s="4">
        <f t="shared" si="8"/>
        <v>0.5</v>
      </c>
      <c r="BK79" s="4">
        <f t="shared" si="9"/>
        <v>0.33333333333333331</v>
      </c>
      <c r="BL79" s="4">
        <f t="shared" si="10"/>
        <v>1</v>
      </c>
      <c r="BM79" s="4">
        <f t="shared" si="11"/>
        <v>0.75</v>
      </c>
      <c r="BN79" s="4">
        <f t="shared" si="12"/>
        <v>2.583333333333333</v>
      </c>
      <c r="BO79" s="4">
        <f t="shared" si="13"/>
        <v>1</v>
      </c>
      <c r="BP79" s="4">
        <f t="shared" si="14"/>
        <v>1</v>
      </c>
      <c r="BQ79" s="4">
        <f t="shared" si="15"/>
        <v>2</v>
      </c>
    </row>
    <row r="80" spans="1:69" x14ac:dyDescent="0.2">
      <c r="A80" s="2">
        <v>79</v>
      </c>
      <c r="B80" s="2">
        <v>5681002</v>
      </c>
      <c r="C80" s="3" t="s">
        <v>244</v>
      </c>
      <c r="D80" s="2">
        <v>354</v>
      </c>
      <c r="E80" s="1"/>
      <c r="F80" s="2">
        <v>2</v>
      </c>
      <c r="G80" s="2">
        <v>6</v>
      </c>
      <c r="H80" s="2">
        <v>2</v>
      </c>
      <c r="I80" s="2">
        <v>0</v>
      </c>
      <c r="J80" s="2">
        <v>2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2</v>
      </c>
      <c r="R80" s="2">
        <v>0</v>
      </c>
      <c r="S80" s="2">
        <v>2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3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3</v>
      </c>
      <c r="AI80" s="2">
        <v>4</v>
      </c>
      <c r="AJ80" s="2">
        <v>0</v>
      </c>
      <c r="AK80" s="2">
        <v>0</v>
      </c>
      <c r="AL80" s="2">
        <v>3</v>
      </c>
      <c r="AM80" s="2">
        <v>4</v>
      </c>
      <c r="AN80" s="2">
        <v>3</v>
      </c>
      <c r="AO80" s="2">
        <v>0</v>
      </c>
      <c r="AP80" s="2">
        <v>0</v>
      </c>
      <c r="AQ80" s="2">
        <v>0</v>
      </c>
      <c r="AR80" s="2">
        <v>0</v>
      </c>
      <c r="AS80" s="2">
        <v>5</v>
      </c>
      <c r="AT80" s="2">
        <v>2</v>
      </c>
      <c r="AU80" s="2">
        <v>0</v>
      </c>
      <c r="AV80" s="2">
        <v>0</v>
      </c>
      <c r="AW80" s="2">
        <v>3</v>
      </c>
      <c r="AX80" s="2">
        <v>0</v>
      </c>
      <c r="AY80" s="2">
        <v>0</v>
      </c>
      <c r="AZ80" s="2">
        <v>0</v>
      </c>
      <c r="BA80" s="2">
        <v>3</v>
      </c>
      <c r="BB80" s="2">
        <v>0</v>
      </c>
      <c r="BC80" s="2">
        <v>0</v>
      </c>
      <c r="BD80" s="2">
        <v>3</v>
      </c>
      <c r="BE80" s="2">
        <v>4</v>
      </c>
      <c r="BF80" s="2">
        <v>2</v>
      </c>
      <c r="BG80" s="2">
        <v>3</v>
      </c>
      <c r="BH80" s="2">
        <v>4</v>
      </c>
      <c r="BI80" s="2">
        <v>8</v>
      </c>
      <c r="BJ80" s="4">
        <f t="shared" si="8"/>
        <v>0</v>
      </c>
      <c r="BK80" s="4">
        <f t="shared" si="9"/>
        <v>-0.33333333333333331</v>
      </c>
      <c r="BL80" s="4">
        <f t="shared" si="10"/>
        <v>1</v>
      </c>
      <c r="BM80" s="4">
        <f t="shared" si="11"/>
        <v>-0.5</v>
      </c>
      <c r="BN80" s="4">
        <f t="shared" si="12"/>
        <v>0.16666666666666674</v>
      </c>
      <c r="BO80" s="4">
        <f t="shared" si="13"/>
        <v>1</v>
      </c>
      <c r="BP80" s="4">
        <f t="shared" si="14"/>
        <v>0</v>
      </c>
      <c r="BQ80" s="4">
        <f t="shared" si="15"/>
        <v>1</v>
      </c>
    </row>
    <row r="81" spans="1:69" x14ac:dyDescent="0.2">
      <c r="A81" s="2">
        <v>80</v>
      </c>
      <c r="B81" s="2">
        <v>5681392</v>
      </c>
      <c r="C81" s="3" t="s">
        <v>246</v>
      </c>
      <c r="D81" s="2">
        <v>261</v>
      </c>
      <c r="E81" s="1" t="s">
        <v>247</v>
      </c>
      <c r="F81" s="2">
        <v>2</v>
      </c>
      <c r="G81" s="2">
        <v>9</v>
      </c>
      <c r="H81" s="2">
        <v>2</v>
      </c>
      <c r="I81" s="2">
        <v>0</v>
      </c>
      <c r="J81" s="2">
        <v>2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3</v>
      </c>
      <c r="R81" s="2">
        <v>1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4</v>
      </c>
      <c r="AA81" s="2">
        <v>0</v>
      </c>
      <c r="AB81" s="2">
        <v>0</v>
      </c>
      <c r="AC81" s="2">
        <v>0</v>
      </c>
      <c r="AD81" s="2">
        <v>0</v>
      </c>
      <c r="AE81" s="2">
        <v>9</v>
      </c>
      <c r="AF81" s="2">
        <v>0</v>
      </c>
      <c r="AG81" s="2">
        <v>0</v>
      </c>
      <c r="AH81" s="2">
        <v>1</v>
      </c>
      <c r="AI81" s="2">
        <v>4</v>
      </c>
      <c r="AJ81" s="2">
        <v>0</v>
      </c>
      <c r="AK81" s="2">
        <v>0</v>
      </c>
      <c r="AL81" s="2">
        <v>3</v>
      </c>
      <c r="AM81" s="2">
        <v>2</v>
      </c>
      <c r="AN81" s="2">
        <v>3</v>
      </c>
      <c r="AO81" s="2">
        <v>0</v>
      </c>
      <c r="AP81" s="2">
        <v>0</v>
      </c>
      <c r="AQ81" s="2">
        <v>0</v>
      </c>
      <c r="AR81" s="2">
        <v>4</v>
      </c>
      <c r="AS81" s="2">
        <v>0</v>
      </c>
      <c r="AT81" s="2">
        <v>2</v>
      </c>
      <c r="AU81" s="2">
        <v>1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3</v>
      </c>
      <c r="BB81" s="2">
        <v>1</v>
      </c>
      <c r="BC81" s="2">
        <v>0</v>
      </c>
      <c r="BD81" s="2">
        <v>0</v>
      </c>
      <c r="BE81" s="2">
        <v>0</v>
      </c>
      <c r="BF81" s="2">
        <v>4</v>
      </c>
      <c r="BG81" s="2">
        <v>3</v>
      </c>
      <c r="BH81" s="2">
        <v>4</v>
      </c>
      <c r="BI81" s="2">
        <v>3</v>
      </c>
      <c r="BJ81" s="4">
        <f t="shared" si="8"/>
        <v>0.5</v>
      </c>
      <c r="BK81" s="4">
        <f t="shared" si="9"/>
        <v>0.33333333333333331</v>
      </c>
      <c r="BL81" s="4">
        <f t="shared" si="10"/>
        <v>1</v>
      </c>
      <c r="BM81" s="4">
        <f t="shared" si="11"/>
        <v>1</v>
      </c>
      <c r="BN81" s="4">
        <f t="shared" si="12"/>
        <v>2.833333333333333</v>
      </c>
      <c r="BO81" s="4">
        <f t="shared" si="13"/>
        <v>1</v>
      </c>
      <c r="BP81" s="4">
        <f t="shared" si="14"/>
        <v>0</v>
      </c>
      <c r="BQ81" s="4">
        <f t="shared" si="15"/>
        <v>1</v>
      </c>
    </row>
    <row r="82" spans="1:69" x14ac:dyDescent="0.2">
      <c r="A82" s="2">
        <v>81</v>
      </c>
      <c r="B82" s="2">
        <v>5681643</v>
      </c>
      <c r="C82" s="3" t="s">
        <v>249</v>
      </c>
      <c r="D82" s="2">
        <v>363</v>
      </c>
      <c r="E82" s="1"/>
      <c r="F82" s="2">
        <v>1</v>
      </c>
      <c r="G82" s="2">
        <v>5</v>
      </c>
      <c r="H82" s="2">
        <v>2</v>
      </c>
      <c r="I82" s="2">
        <v>0</v>
      </c>
      <c r="J82" s="2">
        <v>0</v>
      </c>
      <c r="K82" s="2">
        <v>3</v>
      </c>
      <c r="L82" s="2">
        <v>4</v>
      </c>
      <c r="M82" s="2">
        <v>0</v>
      </c>
      <c r="N82" s="2">
        <v>0</v>
      </c>
      <c r="O82" s="2">
        <v>0</v>
      </c>
      <c r="P82" s="2">
        <v>0</v>
      </c>
      <c r="Q82" s="2">
        <v>3</v>
      </c>
      <c r="R82" s="2">
        <v>1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11</v>
      </c>
      <c r="AH82" s="2">
        <v>3</v>
      </c>
      <c r="AI82" s="2">
        <v>3</v>
      </c>
      <c r="AJ82" s="2">
        <v>0</v>
      </c>
      <c r="AK82" s="2">
        <v>0</v>
      </c>
      <c r="AL82" s="2">
        <v>3</v>
      </c>
      <c r="AM82" s="2">
        <v>2</v>
      </c>
      <c r="AN82" s="2">
        <v>3</v>
      </c>
      <c r="AO82" s="2">
        <v>1</v>
      </c>
      <c r="AP82" s="2">
        <v>0</v>
      </c>
      <c r="AQ82" s="2">
        <v>0</v>
      </c>
      <c r="AR82" s="2">
        <v>0</v>
      </c>
      <c r="AS82" s="2">
        <v>0</v>
      </c>
      <c r="AT82" s="2">
        <v>1</v>
      </c>
      <c r="AU82" s="2">
        <v>1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3</v>
      </c>
      <c r="BB82" s="2">
        <v>1</v>
      </c>
      <c r="BC82" s="2">
        <v>0</v>
      </c>
      <c r="BD82" s="2">
        <v>0</v>
      </c>
      <c r="BE82" s="2">
        <v>4</v>
      </c>
      <c r="BF82" s="2">
        <v>3</v>
      </c>
      <c r="BG82" s="2">
        <v>3</v>
      </c>
      <c r="BH82" s="2">
        <v>4</v>
      </c>
      <c r="BI82" s="2">
        <v>5</v>
      </c>
      <c r="BJ82" s="4">
        <f t="shared" si="8"/>
        <v>0.5</v>
      </c>
      <c r="BK82" s="4">
        <f t="shared" si="9"/>
        <v>0.33333333333333331</v>
      </c>
      <c r="BL82" s="4">
        <f t="shared" si="10"/>
        <v>1</v>
      </c>
      <c r="BM82" s="4">
        <f t="shared" si="11"/>
        <v>0.75</v>
      </c>
      <c r="BN82" s="4">
        <f t="shared" si="12"/>
        <v>2.583333333333333</v>
      </c>
      <c r="BO82" s="4">
        <f t="shared" si="13"/>
        <v>0</v>
      </c>
      <c r="BP82" s="4">
        <f t="shared" si="14"/>
        <v>1</v>
      </c>
      <c r="BQ82" s="4">
        <f t="shared" si="15"/>
        <v>1</v>
      </c>
    </row>
    <row r="83" spans="1:69" x14ac:dyDescent="0.2">
      <c r="A83" s="2">
        <v>82</v>
      </c>
      <c r="B83" s="2">
        <v>5681710</v>
      </c>
      <c r="C83" s="3" t="s">
        <v>250</v>
      </c>
      <c r="D83" s="2">
        <v>265</v>
      </c>
      <c r="E83" s="1" t="s">
        <v>251</v>
      </c>
      <c r="F83" s="2">
        <v>1</v>
      </c>
      <c r="G83" s="2">
        <v>14</v>
      </c>
      <c r="H83" s="2">
        <v>4</v>
      </c>
      <c r="I83" s="2">
        <v>0</v>
      </c>
      <c r="J83" s="2">
        <v>0</v>
      </c>
      <c r="K83" s="2">
        <v>0</v>
      </c>
      <c r="L83" s="2">
        <v>4</v>
      </c>
      <c r="M83" s="2">
        <v>0</v>
      </c>
      <c r="N83" s="2">
        <v>0</v>
      </c>
      <c r="O83" s="2">
        <v>0</v>
      </c>
      <c r="P83" s="2">
        <v>0</v>
      </c>
      <c r="Q83" s="2">
        <v>2</v>
      </c>
      <c r="R83" s="2">
        <v>1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7</v>
      </c>
      <c r="AD83" s="2">
        <v>0</v>
      </c>
      <c r="AE83" s="2">
        <v>0</v>
      </c>
      <c r="AF83" s="2">
        <v>0</v>
      </c>
      <c r="AG83" s="2">
        <v>0</v>
      </c>
      <c r="AH83" s="2">
        <v>2</v>
      </c>
      <c r="AI83" s="2">
        <v>2</v>
      </c>
      <c r="AJ83" s="2">
        <v>0</v>
      </c>
      <c r="AK83" s="2">
        <v>2</v>
      </c>
      <c r="AL83" s="2">
        <v>0</v>
      </c>
      <c r="AM83" s="2">
        <v>2</v>
      </c>
      <c r="AN83" s="2">
        <v>3</v>
      </c>
      <c r="AO83" s="2">
        <v>1</v>
      </c>
      <c r="AP83" s="2">
        <v>0</v>
      </c>
      <c r="AQ83" s="2">
        <v>0</v>
      </c>
      <c r="AR83" s="2">
        <v>0</v>
      </c>
      <c r="AS83" s="2">
        <v>0</v>
      </c>
      <c r="AT83" s="2">
        <v>2</v>
      </c>
      <c r="AU83" s="2">
        <v>0</v>
      </c>
      <c r="AV83" s="2">
        <v>2</v>
      </c>
      <c r="AW83" s="2">
        <v>0</v>
      </c>
      <c r="AX83" s="2">
        <v>0</v>
      </c>
      <c r="AY83" s="2">
        <v>0</v>
      </c>
      <c r="AZ83" s="2">
        <v>0</v>
      </c>
      <c r="BA83" s="2">
        <v>3</v>
      </c>
      <c r="BB83" s="2">
        <v>1</v>
      </c>
      <c r="BC83" s="2">
        <v>0</v>
      </c>
      <c r="BD83" s="2">
        <v>0</v>
      </c>
      <c r="BE83" s="2">
        <v>4</v>
      </c>
      <c r="BF83" s="2">
        <v>3</v>
      </c>
      <c r="BG83" s="2">
        <v>1</v>
      </c>
      <c r="BH83" s="2">
        <v>2</v>
      </c>
      <c r="BI83" s="2">
        <v>5</v>
      </c>
      <c r="BJ83" s="4">
        <f t="shared" si="8"/>
        <v>0.5</v>
      </c>
      <c r="BK83" s="4">
        <f t="shared" si="9"/>
        <v>0.33333333333333331</v>
      </c>
      <c r="BL83" s="4">
        <f t="shared" si="10"/>
        <v>1</v>
      </c>
      <c r="BM83" s="4">
        <f t="shared" si="11"/>
        <v>0.75</v>
      </c>
      <c r="BN83" s="4">
        <f t="shared" si="12"/>
        <v>2.583333333333333</v>
      </c>
      <c r="BO83" s="4">
        <f t="shared" si="13"/>
        <v>1</v>
      </c>
      <c r="BP83" s="4">
        <f t="shared" si="14"/>
        <v>1</v>
      </c>
      <c r="BQ83" s="4">
        <f t="shared" si="15"/>
        <v>2</v>
      </c>
    </row>
    <row r="84" spans="1:69" x14ac:dyDescent="0.2">
      <c r="A84" s="2">
        <v>83</v>
      </c>
      <c r="B84" s="2">
        <v>5681795</v>
      </c>
      <c r="C84" s="3" t="s">
        <v>253</v>
      </c>
      <c r="D84" s="2">
        <v>293</v>
      </c>
      <c r="E84" s="1"/>
      <c r="F84" s="2">
        <v>2</v>
      </c>
      <c r="G84" s="2">
        <v>17</v>
      </c>
      <c r="H84" s="2">
        <v>4</v>
      </c>
      <c r="I84" s="2">
        <v>0</v>
      </c>
      <c r="J84" s="2">
        <v>2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3</v>
      </c>
      <c r="R84" s="2">
        <v>1</v>
      </c>
      <c r="S84" s="2">
        <v>2</v>
      </c>
      <c r="T84" s="2">
        <v>0</v>
      </c>
      <c r="U84" s="2">
        <v>0</v>
      </c>
      <c r="V84" s="2">
        <v>0</v>
      </c>
      <c r="W84" s="2">
        <v>0</v>
      </c>
      <c r="X84" s="2">
        <v>2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1</v>
      </c>
      <c r="AI84" s="2">
        <v>2</v>
      </c>
      <c r="AJ84" s="2">
        <v>1</v>
      </c>
      <c r="AK84" s="2">
        <v>2</v>
      </c>
      <c r="AL84" s="2">
        <v>0</v>
      </c>
      <c r="AM84" s="2">
        <v>3</v>
      </c>
      <c r="AN84" s="2">
        <v>2</v>
      </c>
      <c r="AO84" s="2">
        <v>1</v>
      </c>
      <c r="AP84" s="2">
        <v>0</v>
      </c>
      <c r="AQ84" s="2">
        <v>0</v>
      </c>
      <c r="AR84" s="2">
        <v>0</v>
      </c>
      <c r="AS84" s="2">
        <v>0</v>
      </c>
      <c r="AT84" s="2">
        <v>1</v>
      </c>
      <c r="AU84" s="2">
        <v>0</v>
      </c>
      <c r="AV84" s="2">
        <v>0</v>
      </c>
      <c r="AW84" s="2">
        <v>0</v>
      </c>
      <c r="AX84" s="2">
        <v>4</v>
      </c>
      <c r="AY84" s="2">
        <v>1</v>
      </c>
      <c r="AZ84" s="2">
        <v>0</v>
      </c>
      <c r="BA84" s="2">
        <v>0</v>
      </c>
      <c r="BB84" s="2">
        <v>1</v>
      </c>
      <c r="BC84" s="2">
        <v>0</v>
      </c>
      <c r="BD84" s="2">
        <v>0</v>
      </c>
      <c r="BE84" s="2">
        <v>4</v>
      </c>
      <c r="BF84" s="2">
        <v>3</v>
      </c>
      <c r="BG84" s="2">
        <v>1</v>
      </c>
      <c r="BH84" s="2">
        <v>4</v>
      </c>
      <c r="BI84" s="2">
        <v>3</v>
      </c>
      <c r="BJ84" s="4">
        <f t="shared" si="8"/>
        <v>0.5</v>
      </c>
      <c r="BK84" s="4">
        <f t="shared" si="9"/>
        <v>0.33333333333333331</v>
      </c>
      <c r="BL84" s="4">
        <f t="shared" si="10"/>
        <v>0</v>
      </c>
      <c r="BM84" s="4">
        <f t="shared" si="11"/>
        <v>0.75</v>
      </c>
      <c r="BN84" s="4">
        <f t="shared" si="12"/>
        <v>1.5833333333333333</v>
      </c>
      <c r="BO84" s="4">
        <f t="shared" si="13"/>
        <v>0</v>
      </c>
      <c r="BP84" s="4">
        <f t="shared" si="14"/>
        <v>1</v>
      </c>
      <c r="BQ84" s="4">
        <f t="shared" si="15"/>
        <v>1</v>
      </c>
    </row>
    <row r="85" spans="1:69" x14ac:dyDescent="0.2">
      <c r="A85" s="2">
        <v>84</v>
      </c>
      <c r="B85" s="2">
        <v>5681822</v>
      </c>
      <c r="C85" s="3" t="s">
        <v>254</v>
      </c>
      <c r="D85" s="2">
        <v>272</v>
      </c>
      <c r="E85" s="1"/>
      <c r="F85" s="2">
        <v>2</v>
      </c>
      <c r="G85" s="2">
        <v>3</v>
      </c>
      <c r="H85" s="2">
        <v>1</v>
      </c>
      <c r="I85" s="2">
        <v>0</v>
      </c>
      <c r="J85" s="2">
        <v>0</v>
      </c>
      <c r="K85" s="2">
        <v>3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2</v>
      </c>
      <c r="R85" s="2">
        <v>1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11</v>
      </c>
      <c r="AH85" s="2">
        <v>3</v>
      </c>
      <c r="AI85" s="2">
        <v>3</v>
      </c>
      <c r="AJ85" s="2">
        <v>0</v>
      </c>
      <c r="AK85" s="2">
        <v>2</v>
      </c>
      <c r="AL85" s="2">
        <v>0</v>
      </c>
      <c r="AM85" s="2">
        <v>2</v>
      </c>
      <c r="AN85" s="2">
        <v>5</v>
      </c>
      <c r="AO85" s="2">
        <v>1</v>
      </c>
      <c r="AP85" s="2">
        <v>0</v>
      </c>
      <c r="AQ85" s="2">
        <v>0</v>
      </c>
      <c r="AR85" s="2">
        <v>0</v>
      </c>
      <c r="AS85" s="2">
        <v>0</v>
      </c>
      <c r="AT85" s="2">
        <v>2</v>
      </c>
      <c r="AU85" s="2">
        <v>0</v>
      </c>
      <c r="AV85" s="2">
        <v>0</v>
      </c>
      <c r="AW85" s="2">
        <v>3</v>
      </c>
      <c r="AX85" s="2">
        <v>0</v>
      </c>
      <c r="AY85" s="2">
        <v>0</v>
      </c>
      <c r="AZ85" s="2">
        <v>0</v>
      </c>
      <c r="BA85" s="2">
        <v>3</v>
      </c>
      <c r="BB85" s="2">
        <v>1</v>
      </c>
      <c r="BC85" s="2">
        <v>0</v>
      </c>
      <c r="BD85" s="2">
        <v>0</v>
      </c>
      <c r="BE85" s="2">
        <v>4</v>
      </c>
      <c r="BF85" s="2">
        <v>3</v>
      </c>
      <c r="BG85" s="2">
        <v>3</v>
      </c>
      <c r="BH85" s="2">
        <v>4</v>
      </c>
      <c r="BI85" s="2">
        <v>1</v>
      </c>
      <c r="BJ85" s="4">
        <f t="shared" si="8"/>
        <v>0.5</v>
      </c>
      <c r="BK85" s="4">
        <f t="shared" si="9"/>
        <v>-0.33333333333333331</v>
      </c>
      <c r="BL85" s="4">
        <f t="shared" si="10"/>
        <v>1</v>
      </c>
      <c r="BM85" s="4">
        <f t="shared" si="11"/>
        <v>0.75</v>
      </c>
      <c r="BN85" s="4">
        <f t="shared" si="12"/>
        <v>1.9166666666666667</v>
      </c>
      <c r="BO85" s="4">
        <f t="shared" si="13"/>
        <v>1</v>
      </c>
      <c r="BP85" s="4">
        <f t="shared" si="14"/>
        <v>1</v>
      </c>
      <c r="BQ85" s="4">
        <f t="shared" si="15"/>
        <v>2</v>
      </c>
    </row>
    <row r="86" spans="1:69" x14ac:dyDescent="0.2">
      <c r="A86" s="2">
        <v>85</v>
      </c>
      <c r="B86" s="2">
        <v>5682157</v>
      </c>
      <c r="C86" s="3" t="s">
        <v>255</v>
      </c>
      <c r="D86" s="2">
        <v>146</v>
      </c>
      <c r="E86" s="1" t="s">
        <v>256</v>
      </c>
      <c r="F86" s="2">
        <v>2</v>
      </c>
      <c r="G86" s="2">
        <v>12</v>
      </c>
      <c r="H86" s="2">
        <v>4</v>
      </c>
      <c r="I86" s="2">
        <v>0</v>
      </c>
      <c r="J86" s="2">
        <v>2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2</v>
      </c>
      <c r="R86" s="2">
        <v>1</v>
      </c>
      <c r="S86" s="2">
        <v>2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5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3</v>
      </c>
      <c r="AI86" s="2">
        <v>3</v>
      </c>
      <c r="AJ86" s="2">
        <v>1</v>
      </c>
      <c r="AK86" s="2">
        <v>0</v>
      </c>
      <c r="AL86" s="2">
        <v>0</v>
      </c>
      <c r="AM86" s="2">
        <v>1</v>
      </c>
      <c r="AN86" s="2">
        <v>4</v>
      </c>
      <c r="AO86" s="2">
        <v>1</v>
      </c>
      <c r="AP86" s="2">
        <v>0</v>
      </c>
      <c r="AQ86" s="2">
        <v>0</v>
      </c>
      <c r="AR86" s="2">
        <v>0</v>
      </c>
      <c r="AS86" s="2">
        <v>0</v>
      </c>
      <c r="AT86" s="2">
        <v>1</v>
      </c>
      <c r="AU86" s="2">
        <v>0</v>
      </c>
      <c r="AV86" s="2">
        <v>0</v>
      </c>
      <c r="AW86" s="2">
        <v>0</v>
      </c>
      <c r="AX86" s="2">
        <v>4</v>
      </c>
      <c r="AY86" s="2">
        <v>1</v>
      </c>
      <c r="AZ86" s="2">
        <v>2</v>
      </c>
      <c r="BA86" s="2">
        <v>0</v>
      </c>
      <c r="BB86" s="2">
        <v>1</v>
      </c>
      <c r="BC86" s="2">
        <v>0</v>
      </c>
      <c r="BD86" s="2">
        <v>0</v>
      </c>
      <c r="BE86" s="2">
        <v>0</v>
      </c>
      <c r="BF86" s="2">
        <v>3</v>
      </c>
      <c r="BG86" s="2">
        <v>3</v>
      </c>
      <c r="BH86" s="2">
        <v>4</v>
      </c>
      <c r="BI86" s="2">
        <v>1</v>
      </c>
      <c r="BJ86" s="4">
        <f t="shared" si="8"/>
        <v>0.5</v>
      </c>
      <c r="BK86" s="4">
        <f t="shared" si="9"/>
        <v>0.33333333333333331</v>
      </c>
      <c r="BL86" s="4">
        <f t="shared" si="10"/>
        <v>0</v>
      </c>
      <c r="BM86" s="4">
        <f t="shared" si="11"/>
        <v>1</v>
      </c>
      <c r="BN86" s="4">
        <f t="shared" si="12"/>
        <v>1.8333333333333333</v>
      </c>
      <c r="BO86" s="4">
        <f t="shared" si="13"/>
        <v>0</v>
      </c>
      <c r="BP86" s="4">
        <f t="shared" si="14"/>
        <v>1</v>
      </c>
      <c r="BQ86" s="4">
        <f t="shared" si="15"/>
        <v>1</v>
      </c>
    </row>
    <row r="87" spans="1:69" x14ac:dyDescent="0.2">
      <c r="A87" s="2">
        <v>86</v>
      </c>
      <c r="B87" s="2">
        <v>5682271</v>
      </c>
      <c r="C87" s="3" t="s">
        <v>257</v>
      </c>
      <c r="D87" s="2">
        <v>197</v>
      </c>
      <c r="E87" s="1"/>
      <c r="F87" s="2">
        <v>2</v>
      </c>
      <c r="G87" s="2">
        <v>11</v>
      </c>
      <c r="H87" s="2">
        <v>4</v>
      </c>
      <c r="I87" s="2">
        <v>1</v>
      </c>
      <c r="J87" s="2">
        <v>0</v>
      </c>
      <c r="K87" s="2">
        <v>0</v>
      </c>
      <c r="L87" s="2">
        <v>0</v>
      </c>
      <c r="M87" s="2">
        <v>0</v>
      </c>
      <c r="N87" s="2">
        <v>6</v>
      </c>
      <c r="O87" s="2">
        <v>0</v>
      </c>
      <c r="P87" s="2">
        <v>0</v>
      </c>
      <c r="Q87" s="2">
        <v>2</v>
      </c>
      <c r="R87" s="2">
        <v>0</v>
      </c>
      <c r="S87" s="2">
        <v>0</v>
      </c>
      <c r="T87" s="2">
        <v>0</v>
      </c>
      <c r="U87" s="2">
        <v>4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11</v>
      </c>
      <c r="AH87" s="2">
        <v>3</v>
      </c>
      <c r="AI87" s="2">
        <v>3</v>
      </c>
      <c r="AJ87" s="2">
        <v>1</v>
      </c>
      <c r="AK87" s="2">
        <v>2</v>
      </c>
      <c r="AL87" s="2">
        <v>0</v>
      </c>
      <c r="AM87" s="2">
        <v>2</v>
      </c>
      <c r="AN87" s="2">
        <v>2</v>
      </c>
      <c r="AO87" s="2">
        <v>1</v>
      </c>
      <c r="AP87" s="2">
        <v>0</v>
      </c>
      <c r="AQ87" s="2">
        <v>0</v>
      </c>
      <c r="AR87" s="2">
        <v>0</v>
      </c>
      <c r="AS87" s="2">
        <v>0</v>
      </c>
      <c r="AT87" s="2">
        <v>1</v>
      </c>
      <c r="AU87" s="2">
        <v>0</v>
      </c>
      <c r="AV87" s="2">
        <v>0</v>
      </c>
      <c r="AW87" s="2">
        <v>3</v>
      </c>
      <c r="AX87" s="2">
        <v>0</v>
      </c>
      <c r="AY87" s="2">
        <v>0</v>
      </c>
      <c r="AZ87" s="2">
        <v>0</v>
      </c>
      <c r="BA87" s="2">
        <v>3</v>
      </c>
      <c r="BB87" s="2">
        <v>0</v>
      </c>
      <c r="BC87" s="2">
        <v>2</v>
      </c>
      <c r="BD87" s="2">
        <v>0</v>
      </c>
      <c r="BE87" s="2">
        <v>0</v>
      </c>
      <c r="BF87" s="2">
        <v>2</v>
      </c>
      <c r="BG87" s="2">
        <v>1</v>
      </c>
      <c r="BH87" s="2">
        <v>4</v>
      </c>
      <c r="BI87" s="2">
        <v>3</v>
      </c>
      <c r="BJ87" s="4">
        <f t="shared" si="8"/>
        <v>0.5</v>
      </c>
      <c r="BK87" s="4">
        <f t="shared" si="9"/>
        <v>-0.33333333333333331</v>
      </c>
      <c r="BL87" s="4">
        <f t="shared" si="10"/>
        <v>1</v>
      </c>
      <c r="BM87" s="4">
        <f t="shared" si="11"/>
        <v>-0.25</v>
      </c>
      <c r="BN87" s="4">
        <f t="shared" si="12"/>
        <v>0.91666666666666674</v>
      </c>
      <c r="BO87" s="4">
        <f t="shared" si="13"/>
        <v>0</v>
      </c>
      <c r="BP87" s="4">
        <f t="shared" si="14"/>
        <v>0</v>
      </c>
      <c r="BQ87" s="4">
        <f t="shared" si="15"/>
        <v>0</v>
      </c>
    </row>
    <row r="88" spans="1:69" x14ac:dyDescent="0.2">
      <c r="A88" s="2">
        <v>87</v>
      </c>
      <c r="B88" s="2">
        <v>5682280</v>
      </c>
      <c r="C88" s="3" t="s">
        <v>258</v>
      </c>
      <c r="D88" s="2">
        <v>236</v>
      </c>
      <c r="E88" s="1"/>
      <c r="F88" s="2">
        <v>2</v>
      </c>
      <c r="G88" s="2">
        <v>13</v>
      </c>
      <c r="H88" s="2">
        <v>4</v>
      </c>
      <c r="I88" s="2">
        <v>0</v>
      </c>
      <c r="J88" s="2">
        <v>0</v>
      </c>
      <c r="K88" s="2">
        <v>3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3</v>
      </c>
      <c r="R88" s="2">
        <v>0</v>
      </c>
      <c r="S88" s="2">
        <v>2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11</v>
      </c>
      <c r="AH88" s="2">
        <v>2</v>
      </c>
      <c r="AI88" s="2">
        <v>4</v>
      </c>
      <c r="AJ88" s="2">
        <v>0</v>
      </c>
      <c r="AK88" s="2">
        <v>0</v>
      </c>
      <c r="AL88" s="2">
        <v>3</v>
      </c>
      <c r="AM88" s="2">
        <v>4</v>
      </c>
      <c r="AN88" s="2">
        <v>3</v>
      </c>
      <c r="AO88" s="2">
        <v>0</v>
      </c>
      <c r="AP88" s="2">
        <v>2</v>
      </c>
      <c r="AQ88" s="2">
        <v>0</v>
      </c>
      <c r="AR88" s="2">
        <v>0</v>
      </c>
      <c r="AS88" s="2">
        <v>0</v>
      </c>
      <c r="AT88" s="2">
        <v>2</v>
      </c>
      <c r="AU88" s="2">
        <v>0</v>
      </c>
      <c r="AV88" s="2">
        <v>2</v>
      </c>
      <c r="AW88" s="2">
        <v>0</v>
      </c>
      <c r="AX88" s="2">
        <v>0</v>
      </c>
      <c r="AY88" s="2">
        <v>0</v>
      </c>
      <c r="AZ88" s="2">
        <v>2</v>
      </c>
      <c r="BA88" s="2">
        <v>0</v>
      </c>
      <c r="BB88" s="2">
        <v>0</v>
      </c>
      <c r="BC88" s="2">
        <v>2</v>
      </c>
      <c r="BD88" s="2">
        <v>0</v>
      </c>
      <c r="BE88" s="2">
        <v>4</v>
      </c>
      <c r="BF88" s="2">
        <v>4</v>
      </c>
      <c r="BG88" s="2">
        <v>3</v>
      </c>
      <c r="BH88" s="2">
        <v>2</v>
      </c>
      <c r="BI88" s="2">
        <v>2</v>
      </c>
      <c r="BJ88" s="4">
        <f t="shared" si="8"/>
        <v>0.5</v>
      </c>
      <c r="BK88" s="4">
        <f t="shared" si="9"/>
        <v>0.33333333333333331</v>
      </c>
      <c r="BL88" s="4">
        <f t="shared" si="10"/>
        <v>0</v>
      </c>
      <c r="BM88" s="4">
        <f t="shared" si="11"/>
        <v>-0.5</v>
      </c>
      <c r="BN88" s="4">
        <f t="shared" si="12"/>
        <v>0.33333333333333326</v>
      </c>
      <c r="BO88" s="4">
        <f t="shared" si="13"/>
        <v>1</v>
      </c>
      <c r="BP88" s="4">
        <f t="shared" si="14"/>
        <v>0</v>
      </c>
      <c r="BQ88" s="4">
        <f t="shared" si="15"/>
        <v>1</v>
      </c>
    </row>
    <row r="89" spans="1:69" x14ac:dyDescent="0.2">
      <c r="A89" s="2">
        <v>88</v>
      </c>
      <c r="B89" s="2">
        <v>5682288</v>
      </c>
      <c r="C89" s="3" t="s">
        <v>259</v>
      </c>
      <c r="D89" s="2">
        <v>235</v>
      </c>
      <c r="E89" s="1"/>
      <c r="F89" s="2">
        <v>2</v>
      </c>
      <c r="G89" s="2">
        <v>14</v>
      </c>
      <c r="H89" s="2">
        <v>4</v>
      </c>
      <c r="I89" s="2">
        <v>0</v>
      </c>
      <c r="J89" s="2">
        <v>0</v>
      </c>
      <c r="K89" s="2">
        <v>3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4</v>
      </c>
      <c r="R89" s="2">
        <v>0</v>
      </c>
      <c r="S89" s="2">
        <v>2</v>
      </c>
      <c r="T89" s="2">
        <v>0</v>
      </c>
      <c r="U89" s="2">
        <v>0</v>
      </c>
      <c r="V89" s="2">
        <v>0</v>
      </c>
      <c r="W89" s="2">
        <v>0</v>
      </c>
      <c r="X89" s="2">
        <v>2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2</v>
      </c>
      <c r="AI89" s="2">
        <v>3</v>
      </c>
      <c r="AJ89" s="2">
        <v>0</v>
      </c>
      <c r="AK89" s="2">
        <v>2</v>
      </c>
      <c r="AL89" s="2">
        <v>0</v>
      </c>
      <c r="AM89" s="2">
        <v>1</v>
      </c>
      <c r="AN89" s="2">
        <v>5</v>
      </c>
      <c r="AO89" s="2">
        <v>0</v>
      </c>
      <c r="AP89" s="2">
        <v>0</v>
      </c>
      <c r="AQ89" s="2">
        <v>0</v>
      </c>
      <c r="AR89" s="2">
        <v>0</v>
      </c>
      <c r="AS89" s="2">
        <v>5</v>
      </c>
      <c r="AT89" s="2">
        <v>2</v>
      </c>
      <c r="AU89" s="2">
        <v>0</v>
      </c>
      <c r="AV89" s="2">
        <v>0</v>
      </c>
      <c r="AW89" s="2">
        <v>3</v>
      </c>
      <c r="AX89" s="2">
        <v>0</v>
      </c>
      <c r="AY89" s="2">
        <v>0</v>
      </c>
      <c r="AZ89" s="2">
        <v>2</v>
      </c>
      <c r="BA89" s="2">
        <v>0</v>
      </c>
      <c r="BB89" s="2">
        <v>1</v>
      </c>
      <c r="BC89" s="2">
        <v>0</v>
      </c>
      <c r="BD89" s="2">
        <v>0</v>
      </c>
      <c r="BE89" s="2">
        <v>4</v>
      </c>
      <c r="BF89" s="2">
        <v>3</v>
      </c>
      <c r="BG89" s="2">
        <v>3</v>
      </c>
      <c r="BH89" s="2">
        <v>4</v>
      </c>
      <c r="BI89" s="2">
        <v>8</v>
      </c>
      <c r="BJ89" s="4">
        <f t="shared" si="8"/>
        <v>0</v>
      </c>
      <c r="BK89" s="4">
        <f t="shared" si="9"/>
        <v>-0.33333333333333331</v>
      </c>
      <c r="BL89" s="4">
        <f t="shared" si="10"/>
        <v>0</v>
      </c>
      <c r="BM89" s="4">
        <f t="shared" si="11"/>
        <v>0.75</v>
      </c>
      <c r="BN89" s="4">
        <f t="shared" si="12"/>
        <v>0.41666666666666669</v>
      </c>
      <c r="BO89" s="4">
        <f t="shared" si="13"/>
        <v>1</v>
      </c>
      <c r="BP89" s="4">
        <f t="shared" si="14"/>
        <v>1</v>
      </c>
      <c r="BQ89" s="4">
        <f t="shared" si="15"/>
        <v>2</v>
      </c>
    </row>
    <row r="90" spans="1:69" x14ac:dyDescent="0.2">
      <c r="A90" s="2">
        <v>89</v>
      </c>
      <c r="B90" s="2">
        <v>5682290</v>
      </c>
      <c r="C90" s="3" t="s">
        <v>260</v>
      </c>
      <c r="D90" s="2">
        <v>425</v>
      </c>
      <c r="E90" s="1" t="s">
        <v>261</v>
      </c>
      <c r="F90" s="2">
        <v>2</v>
      </c>
      <c r="G90" s="2">
        <v>9</v>
      </c>
      <c r="H90" s="2">
        <v>2</v>
      </c>
      <c r="I90" s="2">
        <v>0</v>
      </c>
      <c r="J90" s="2">
        <v>2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2</v>
      </c>
      <c r="R90" s="2">
        <v>1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2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1</v>
      </c>
      <c r="AI90" s="2">
        <v>2</v>
      </c>
      <c r="AJ90" s="2">
        <v>1</v>
      </c>
      <c r="AK90" s="2">
        <v>0</v>
      </c>
      <c r="AL90" s="2">
        <v>0</v>
      </c>
      <c r="AM90" s="2">
        <v>2</v>
      </c>
      <c r="AN90" s="2">
        <v>1</v>
      </c>
      <c r="AO90" s="2">
        <v>0</v>
      </c>
      <c r="AP90" s="2">
        <v>0</v>
      </c>
      <c r="AQ90" s="2">
        <v>0</v>
      </c>
      <c r="AR90" s="2">
        <v>0</v>
      </c>
      <c r="AS90" s="2">
        <v>5</v>
      </c>
      <c r="AT90" s="2">
        <v>3</v>
      </c>
      <c r="AU90" s="2">
        <v>0</v>
      </c>
      <c r="AV90" s="2">
        <v>0</v>
      </c>
      <c r="AW90" s="2">
        <v>3</v>
      </c>
      <c r="AX90" s="2">
        <v>0</v>
      </c>
      <c r="AY90" s="2">
        <v>0</v>
      </c>
      <c r="AZ90" s="2">
        <v>0</v>
      </c>
      <c r="BA90" s="2">
        <v>3</v>
      </c>
      <c r="BB90" s="2">
        <v>0</v>
      </c>
      <c r="BC90" s="2">
        <v>2</v>
      </c>
      <c r="BD90" s="2">
        <v>3</v>
      </c>
      <c r="BE90" s="2">
        <v>4</v>
      </c>
      <c r="BF90" s="2">
        <v>2</v>
      </c>
      <c r="BG90" s="2">
        <v>3</v>
      </c>
      <c r="BH90" s="2">
        <v>4</v>
      </c>
      <c r="BI90" s="2">
        <v>1</v>
      </c>
      <c r="BJ90" s="4">
        <f t="shared" si="8"/>
        <v>0</v>
      </c>
      <c r="BK90" s="4">
        <f t="shared" si="9"/>
        <v>-0.33333333333333331</v>
      </c>
      <c r="BL90" s="4">
        <f t="shared" si="10"/>
        <v>1</v>
      </c>
      <c r="BM90" s="4">
        <f t="shared" si="11"/>
        <v>-0.75</v>
      </c>
      <c r="BN90" s="4">
        <f t="shared" si="12"/>
        <v>-8.3333333333333259E-2</v>
      </c>
      <c r="BO90" s="4">
        <f t="shared" si="13"/>
        <v>0</v>
      </c>
      <c r="BP90" s="4">
        <f t="shared" si="14"/>
        <v>0</v>
      </c>
      <c r="BQ90" s="4">
        <f t="shared" si="15"/>
        <v>0</v>
      </c>
    </row>
    <row r="91" spans="1:69" x14ac:dyDescent="0.2">
      <c r="A91" s="2">
        <v>90</v>
      </c>
      <c r="B91" s="2">
        <v>5682327</v>
      </c>
      <c r="C91" s="3" t="s">
        <v>262</v>
      </c>
      <c r="D91" s="2">
        <v>489</v>
      </c>
      <c r="E91" s="1" t="s">
        <v>263</v>
      </c>
      <c r="F91" s="2">
        <v>2</v>
      </c>
      <c r="G91" s="2">
        <v>30</v>
      </c>
      <c r="H91" s="2">
        <v>4</v>
      </c>
      <c r="I91" s="2">
        <v>1</v>
      </c>
      <c r="J91" s="2">
        <v>2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1</v>
      </c>
      <c r="R91" s="2">
        <v>0</v>
      </c>
      <c r="S91" s="2">
        <v>2</v>
      </c>
      <c r="T91" s="2">
        <v>0</v>
      </c>
      <c r="U91" s="2">
        <v>0</v>
      </c>
      <c r="V91" s="2">
        <v>0</v>
      </c>
      <c r="W91" s="2">
        <v>0</v>
      </c>
      <c r="X91" s="2">
        <v>2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1</v>
      </c>
      <c r="AI91" s="2">
        <v>2</v>
      </c>
      <c r="AJ91" s="2">
        <v>1</v>
      </c>
      <c r="AK91" s="2">
        <v>2</v>
      </c>
      <c r="AL91" s="2">
        <v>0</v>
      </c>
      <c r="AM91" s="2">
        <v>1</v>
      </c>
      <c r="AN91" s="2">
        <v>2</v>
      </c>
      <c r="AO91" s="2">
        <v>1</v>
      </c>
      <c r="AP91" s="2">
        <v>2</v>
      </c>
      <c r="AQ91" s="2">
        <v>0</v>
      </c>
      <c r="AR91" s="2">
        <v>0</v>
      </c>
      <c r="AS91" s="2">
        <v>0</v>
      </c>
      <c r="AT91" s="2">
        <v>2</v>
      </c>
      <c r="AU91" s="2">
        <v>0</v>
      </c>
      <c r="AV91" s="2">
        <v>0</v>
      </c>
      <c r="AW91" s="2">
        <v>3</v>
      </c>
      <c r="AX91" s="2">
        <v>0</v>
      </c>
      <c r="AY91" s="2">
        <v>0</v>
      </c>
      <c r="AZ91" s="2">
        <v>2</v>
      </c>
      <c r="BA91" s="2">
        <v>0</v>
      </c>
      <c r="BB91" s="2">
        <v>1</v>
      </c>
      <c r="BC91" s="2">
        <v>0</v>
      </c>
      <c r="BD91" s="2">
        <v>0</v>
      </c>
      <c r="BE91" s="2">
        <v>0</v>
      </c>
      <c r="BF91" s="2">
        <v>4</v>
      </c>
      <c r="BG91" s="2">
        <v>1</v>
      </c>
      <c r="BH91" s="2">
        <v>4</v>
      </c>
      <c r="BI91" s="2">
        <v>4</v>
      </c>
      <c r="BJ91" s="4">
        <f t="shared" si="8"/>
        <v>1</v>
      </c>
      <c r="BK91" s="4">
        <f t="shared" si="9"/>
        <v>-0.33333333333333331</v>
      </c>
      <c r="BL91" s="4">
        <f t="shared" si="10"/>
        <v>0</v>
      </c>
      <c r="BM91" s="4">
        <f t="shared" si="11"/>
        <v>1</v>
      </c>
      <c r="BN91" s="4">
        <f t="shared" si="12"/>
        <v>1.6666666666666667</v>
      </c>
      <c r="BO91" s="4">
        <f t="shared" si="13"/>
        <v>1</v>
      </c>
      <c r="BP91" s="4">
        <f t="shared" si="14"/>
        <v>0</v>
      </c>
      <c r="BQ91" s="4">
        <f t="shared" si="15"/>
        <v>1</v>
      </c>
    </row>
    <row r="92" spans="1:69" x14ac:dyDescent="0.2">
      <c r="A92" s="2">
        <v>91</v>
      </c>
      <c r="B92" s="2">
        <v>5682328</v>
      </c>
      <c r="C92" s="3" t="s">
        <v>264</v>
      </c>
      <c r="D92" s="2">
        <v>140</v>
      </c>
      <c r="E92" s="1" t="s">
        <v>265</v>
      </c>
      <c r="F92" s="2">
        <v>2</v>
      </c>
      <c r="G92" s="2">
        <v>11</v>
      </c>
      <c r="H92" s="2">
        <v>2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8</v>
      </c>
      <c r="Q92" s="2">
        <v>3</v>
      </c>
      <c r="R92" s="2">
        <v>1</v>
      </c>
      <c r="S92" s="2">
        <v>0</v>
      </c>
      <c r="T92" s="2">
        <v>3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11</v>
      </c>
      <c r="AH92" s="2">
        <v>3</v>
      </c>
      <c r="AI92" s="2">
        <v>3</v>
      </c>
      <c r="AJ92" s="2">
        <v>0</v>
      </c>
      <c r="AK92" s="2">
        <v>2</v>
      </c>
      <c r="AL92" s="2">
        <v>0</v>
      </c>
      <c r="AM92" s="2">
        <v>2</v>
      </c>
      <c r="AN92" s="2">
        <v>3</v>
      </c>
      <c r="AO92" s="2">
        <v>0</v>
      </c>
      <c r="AP92" s="2">
        <v>0</v>
      </c>
      <c r="AQ92" s="2">
        <v>0</v>
      </c>
      <c r="AR92" s="2">
        <v>0</v>
      </c>
      <c r="AS92" s="2">
        <v>5</v>
      </c>
      <c r="AT92" s="2">
        <v>2</v>
      </c>
      <c r="AU92" s="2">
        <v>1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3</v>
      </c>
      <c r="BB92" s="2">
        <v>1</v>
      </c>
      <c r="BC92" s="2">
        <v>0</v>
      </c>
      <c r="BD92" s="2">
        <v>0</v>
      </c>
      <c r="BE92" s="2">
        <v>0</v>
      </c>
      <c r="BF92" s="2">
        <v>3</v>
      </c>
      <c r="BG92" s="2">
        <v>1</v>
      </c>
      <c r="BH92" s="2">
        <v>4</v>
      </c>
      <c r="BI92" s="2">
        <v>2</v>
      </c>
      <c r="BJ92" s="4">
        <f t="shared" si="8"/>
        <v>0</v>
      </c>
      <c r="BK92" s="4">
        <f t="shared" si="9"/>
        <v>0.33333333333333331</v>
      </c>
      <c r="BL92" s="4">
        <f t="shared" si="10"/>
        <v>1</v>
      </c>
      <c r="BM92" s="4">
        <f t="shared" si="11"/>
        <v>1</v>
      </c>
      <c r="BN92" s="4">
        <f t="shared" si="12"/>
        <v>2.333333333333333</v>
      </c>
      <c r="BO92" s="4">
        <f t="shared" si="13"/>
        <v>1</v>
      </c>
      <c r="BP92" s="4">
        <f t="shared" si="14"/>
        <v>1</v>
      </c>
      <c r="BQ92" s="4">
        <f t="shared" si="15"/>
        <v>2</v>
      </c>
    </row>
    <row r="93" spans="1:69" x14ac:dyDescent="0.2">
      <c r="A93" s="2">
        <v>92</v>
      </c>
      <c r="B93" s="2">
        <v>5682341</v>
      </c>
      <c r="C93" s="3" t="s">
        <v>266</v>
      </c>
      <c r="D93" s="2">
        <v>234</v>
      </c>
      <c r="E93" s="1"/>
      <c r="F93" s="2">
        <v>2</v>
      </c>
      <c r="G93" s="2">
        <v>7</v>
      </c>
      <c r="H93" s="2">
        <v>2</v>
      </c>
      <c r="I93" s="2">
        <v>1</v>
      </c>
      <c r="J93" s="2">
        <v>0</v>
      </c>
      <c r="K93" s="2">
        <v>0</v>
      </c>
      <c r="L93" s="2">
        <v>0</v>
      </c>
      <c r="M93" s="2">
        <v>0</v>
      </c>
      <c r="N93" s="2">
        <v>6</v>
      </c>
      <c r="O93" s="2">
        <v>0</v>
      </c>
      <c r="P93" s="2">
        <v>0</v>
      </c>
      <c r="Q93" s="2">
        <v>1</v>
      </c>
      <c r="R93" s="2">
        <v>1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11</v>
      </c>
      <c r="AH93" s="2">
        <v>3</v>
      </c>
      <c r="AI93" s="2">
        <v>3</v>
      </c>
      <c r="AJ93" s="2">
        <v>1</v>
      </c>
      <c r="AK93" s="2">
        <v>0</v>
      </c>
      <c r="AL93" s="2">
        <v>0</v>
      </c>
      <c r="AM93" s="2">
        <v>2</v>
      </c>
      <c r="AN93" s="2">
        <v>3</v>
      </c>
      <c r="AO93" s="2">
        <v>0</v>
      </c>
      <c r="AP93" s="2">
        <v>0</v>
      </c>
      <c r="AQ93" s="2">
        <v>0</v>
      </c>
      <c r="AR93" s="2">
        <v>0</v>
      </c>
      <c r="AS93" s="2">
        <v>5</v>
      </c>
      <c r="AT93" s="2">
        <v>2</v>
      </c>
      <c r="AU93" s="2">
        <v>1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3</v>
      </c>
      <c r="BB93" s="2">
        <v>0</v>
      </c>
      <c r="BC93" s="2">
        <v>2</v>
      </c>
      <c r="BD93" s="2">
        <v>3</v>
      </c>
      <c r="BE93" s="2">
        <v>0</v>
      </c>
      <c r="BF93" s="2">
        <v>2</v>
      </c>
      <c r="BG93" s="2">
        <v>1</v>
      </c>
      <c r="BH93" s="2">
        <v>4</v>
      </c>
      <c r="BI93" s="2">
        <v>8</v>
      </c>
      <c r="BJ93" s="4">
        <f t="shared" si="8"/>
        <v>0</v>
      </c>
      <c r="BK93" s="4">
        <f t="shared" si="9"/>
        <v>0.33333333333333331</v>
      </c>
      <c r="BL93" s="4">
        <f t="shared" si="10"/>
        <v>1</v>
      </c>
      <c r="BM93" s="4">
        <f t="shared" si="11"/>
        <v>-0.5</v>
      </c>
      <c r="BN93" s="4">
        <f t="shared" si="12"/>
        <v>0.83333333333333326</v>
      </c>
      <c r="BO93" s="4">
        <f t="shared" si="13"/>
        <v>1</v>
      </c>
      <c r="BP93" s="4">
        <f t="shared" si="14"/>
        <v>0</v>
      </c>
      <c r="BQ93" s="4">
        <f t="shared" si="15"/>
        <v>1</v>
      </c>
    </row>
    <row r="94" spans="1:69" x14ac:dyDescent="0.2">
      <c r="A94" s="2">
        <v>93</v>
      </c>
      <c r="B94" s="2">
        <v>5682355</v>
      </c>
      <c r="C94" s="3" t="s">
        <v>267</v>
      </c>
      <c r="D94" s="2">
        <v>237</v>
      </c>
      <c r="E94" s="1" t="s">
        <v>268</v>
      </c>
      <c r="F94" s="2">
        <v>2</v>
      </c>
      <c r="G94" s="2">
        <v>17</v>
      </c>
      <c r="H94" s="2">
        <v>4</v>
      </c>
      <c r="I94" s="2">
        <v>1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2</v>
      </c>
      <c r="R94" s="2">
        <v>0</v>
      </c>
      <c r="S94" s="2">
        <v>0</v>
      </c>
      <c r="T94" s="2">
        <v>3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11</v>
      </c>
      <c r="AH94" s="2">
        <v>3</v>
      </c>
      <c r="AI94" s="2">
        <v>3</v>
      </c>
      <c r="AJ94" s="2">
        <v>0</v>
      </c>
      <c r="AK94" s="2">
        <v>2</v>
      </c>
      <c r="AL94" s="2">
        <v>0</v>
      </c>
      <c r="AM94" s="2">
        <v>3</v>
      </c>
      <c r="AN94" s="2">
        <v>3</v>
      </c>
      <c r="AO94" s="2">
        <v>0</v>
      </c>
      <c r="AP94" s="2">
        <v>0</v>
      </c>
      <c r="AQ94" s="2">
        <v>0</v>
      </c>
      <c r="AR94" s="2">
        <v>0</v>
      </c>
      <c r="AS94" s="2">
        <v>5</v>
      </c>
      <c r="AT94" s="2">
        <v>1</v>
      </c>
      <c r="AU94" s="2">
        <v>0</v>
      </c>
      <c r="AV94" s="2">
        <v>2</v>
      </c>
      <c r="AW94" s="2">
        <v>0</v>
      </c>
      <c r="AX94" s="2">
        <v>0</v>
      </c>
      <c r="AY94" s="2">
        <v>0</v>
      </c>
      <c r="AZ94" s="2">
        <v>0</v>
      </c>
      <c r="BA94" s="2">
        <v>3</v>
      </c>
      <c r="BB94" s="2">
        <v>1</v>
      </c>
      <c r="BC94" s="2">
        <v>2</v>
      </c>
      <c r="BD94" s="2">
        <v>3</v>
      </c>
      <c r="BE94" s="2">
        <v>4</v>
      </c>
      <c r="BF94" s="2">
        <v>4</v>
      </c>
      <c r="BG94" s="2">
        <v>3</v>
      </c>
      <c r="BH94" s="2">
        <v>4</v>
      </c>
      <c r="BI94" s="2">
        <v>3</v>
      </c>
      <c r="BJ94" s="4">
        <f t="shared" si="8"/>
        <v>0</v>
      </c>
      <c r="BK94" s="4">
        <f t="shared" si="9"/>
        <v>0.33333333333333331</v>
      </c>
      <c r="BL94" s="4">
        <f t="shared" si="10"/>
        <v>1</v>
      </c>
      <c r="BM94" s="4">
        <f t="shared" si="11"/>
        <v>0.25</v>
      </c>
      <c r="BN94" s="4">
        <f t="shared" si="12"/>
        <v>1.5833333333333333</v>
      </c>
      <c r="BO94" s="4">
        <f t="shared" si="13"/>
        <v>0</v>
      </c>
      <c r="BP94" s="4">
        <f t="shared" si="14"/>
        <v>0</v>
      </c>
      <c r="BQ94" s="4">
        <f t="shared" si="15"/>
        <v>0</v>
      </c>
    </row>
    <row r="95" spans="1:69" x14ac:dyDescent="0.2">
      <c r="A95" s="2">
        <v>94</v>
      </c>
      <c r="B95" s="2">
        <v>5682369</v>
      </c>
      <c r="C95" s="3" t="s">
        <v>269</v>
      </c>
      <c r="D95" s="2">
        <v>643</v>
      </c>
      <c r="E95" s="1" t="s">
        <v>270</v>
      </c>
      <c r="F95" s="2">
        <v>2</v>
      </c>
      <c r="G95" s="2">
        <v>18</v>
      </c>
      <c r="H95" s="2">
        <v>2</v>
      </c>
      <c r="I95" s="2">
        <v>0</v>
      </c>
      <c r="J95" s="2">
        <v>0</v>
      </c>
      <c r="K95" s="2">
        <v>3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4</v>
      </c>
      <c r="R95" s="2">
        <v>0</v>
      </c>
      <c r="S95" s="2">
        <v>2</v>
      </c>
      <c r="T95" s="2">
        <v>0</v>
      </c>
      <c r="U95" s="2">
        <v>0</v>
      </c>
      <c r="V95" s="2">
        <v>0</v>
      </c>
      <c r="W95" s="2">
        <v>0</v>
      </c>
      <c r="X95" s="2">
        <v>2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3</v>
      </c>
      <c r="AI95" s="2">
        <v>3</v>
      </c>
      <c r="AJ95" s="2">
        <v>0</v>
      </c>
      <c r="AK95" s="2">
        <v>2</v>
      </c>
      <c r="AL95" s="2">
        <v>0</v>
      </c>
      <c r="AM95" s="2">
        <v>1</v>
      </c>
      <c r="AN95" s="2">
        <v>5</v>
      </c>
      <c r="AO95" s="2">
        <v>1</v>
      </c>
      <c r="AP95" s="2">
        <v>0</v>
      </c>
      <c r="AQ95" s="2">
        <v>3</v>
      </c>
      <c r="AR95" s="2">
        <v>0</v>
      </c>
      <c r="AS95" s="2">
        <v>0</v>
      </c>
      <c r="AT95" s="2">
        <v>2</v>
      </c>
      <c r="AU95" s="2">
        <v>0</v>
      </c>
      <c r="AV95" s="2">
        <v>0</v>
      </c>
      <c r="AW95" s="2">
        <v>3</v>
      </c>
      <c r="AX95" s="2">
        <v>0</v>
      </c>
      <c r="AY95" s="2">
        <v>1</v>
      </c>
      <c r="AZ95" s="2">
        <v>2</v>
      </c>
      <c r="BA95" s="2">
        <v>0</v>
      </c>
      <c r="BB95" s="2">
        <v>1</v>
      </c>
      <c r="BC95" s="2">
        <v>0</v>
      </c>
      <c r="BD95" s="2">
        <v>0</v>
      </c>
      <c r="BE95" s="2">
        <v>0</v>
      </c>
      <c r="BF95" s="2">
        <v>3</v>
      </c>
      <c r="BG95" s="2">
        <v>1</v>
      </c>
      <c r="BH95" s="2">
        <v>2</v>
      </c>
      <c r="BI95" s="2">
        <v>8</v>
      </c>
      <c r="BJ95" s="4">
        <f t="shared" si="8"/>
        <v>0.5</v>
      </c>
      <c r="BK95" s="4">
        <f t="shared" si="9"/>
        <v>-0.33333333333333331</v>
      </c>
      <c r="BL95" s="4">
        <f t="shared" si="10"/>
        <v>0</v>
      </c>
      <c r="BM95" s="4">
        <f t="shared" si="11"/>
        <v>1</v>
      </c>
      <c r="BN95" s="4">
        <f t="shared" si="12"/>
        <v>1.1666666666666667</v>
      </c>
      <c r="BO95" s="4">
        <f t="shared" si="13"/>
        <v>1</v>
      </c>
      <c r="BP95" s="4">
        <f t="shared" si="14"/>
        <v>1</v>
      </c>
      <c r="BQ95" s="4">
        <f t="shared" si="15"/>
        <v>2</v>
      </c>
    </row>
    <row r="96" spans="1:69" x14ac:dyDescent="0.2">
      <c r="A96" s="2">
        <v>95</v>
      </c>
      <c r="B96" s="2">
        <v>5682386</v>
      </c>
      <c r="C96" s="3" t="s">
        <v>271</v>
      </c>
      <c r="D96" s="2">
        <v>145</v>
      </c>
      <c r="E96" s="1" t="s">
        <v>272</v>
      </c>
      <c r="F96" s="2">
        <v>2</v>
      </c>
      <c r="G96" s="2">
        <v>16</v>
      </c>
      <c r="H96" s="2">
        <v>4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8</v>
      </c>
      <c r="Q96" s="2">
        <v>3</v>
      </c>
      <c r="R96" s="2">
        <v>1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11</v>
      </c>
      <c r="AH96" s="2">
        <v>2</v>
      </c>
      <c r="AI96" s="2">
        <v>3</v>
      </c>
      <c r="AJ96" s="2">
        <v>1</v>
      </c>
      <c r="AK96" s="2">
        <v>0</v>
      </c>
      <c r="AL96" s="2">
        <v>0</v>
      </c>
      <c r="AM96" s="2">
        <v>2</v>
      </c>
      <c r="AN96" s="2">
        <v>3</v>
      </c>
      <c r="AO96" s="2">
        <v>0</v>
      </c>
      <c r="AP96" s="2">
        <v>0</v>
      </c>
      <c r="AQ96" s="2">
        <v>0</v>
      </c>
      <c r="AR96" s="2">
        <v>0</v>
      </c>
      <c r="AS96" s="2">
        <v>5</v>
      </c>
      <c r="AT96" s="2">
        <v>1</v>
      </c>
      <c r="AU96" s="2">
        <v>0</v>
      </c>
      <c r="AV96" s="2">
        <v>0</v>
      </c>
      <c r="AW96" s="2">
        <v>3</v>
      </c>
      <c r="AX96" s="2">
        <v>0</v>
      </c>
      <c r="AY96" s="2">
        <v>0</v>
      </c>
      <c r="AZ96" s="2">
        <v>0</v>
      </c>
      <c r="BA96" s="2">
        <v>3</v>
      </c>
      <c r="BB96" s="2">
        <v>0</v>
      </c>
      <c r="BC96" s="2">
        <v>2</v>
      </c>
      <c r="BD96" s="2">
        <v>3</v>
      </c>
      <c r="BE96" s="2">
        <v>4</v>
      </c>
      <c r="BF96" s="2">
        <v>2</v>
      </c>
      <c r="BG96" s="2">
        <v>3</v>
      </c>
      <c r="BH96" s="2">
        <v>4</v>
      </c>
      <c r="BI96" s="2">
        <v>6</v>
      </c>
      <c r="BJ96" s="4">
        <f t="shared" si="8"/>
        <v>0</v>
      </c>
      <c r="BK96" s="4">
        <f t="shared" si="9"/>
        <v>-0.33333333333333331</v>
      </c>
      <c r="BL96" s="4">
        <f t="shared" si="10"/>
        <v>1</v>
      </c>
      <c r="BM96" s="4">
        <f t="shared" si="11"/>
        <v>-0.75</v>
      </c>
      <c r="BN96" s="4">
        <f t="shared" si="12"/>
        <v>-8.3333333333333259E-2</v>
      </c>
      <c r="BO96" s="4">
        <f t="shared" si="13"/>
        <v>0</v>
      </c>
      <c r="BP96" s="4">
        <f t="shared" si="14"/>
        <v>0</v>
      </c>
      <c r="BQ96" s="4">
        <f t="shared" si="15"/>
        <v>0</v>
      </c>
    </row>
    <row r="97" spans="1:69" x14ac:dyDescent="0.2">
      <c r="A97" s="2">
        <v>96</v>
      </c>
      <c r="B97" s="2">
        <v>5682417</v>
      </c>
      <c r="C97" s="3" t="s">
        <v>273</v>
      </c>
      <c r="D97" s="2">
        <v>419</v>
      </c>
      <c r="E97" s="1" t="s">
        <v>274</v>
      </c>
      <c r="F97" s="2">
        <v>2</v>
      </c>
      <c r="G97" s="2">
        <v>7</v>
      </c>
      <c r="H97" s="2">
        <v>2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6</v>
      </c>
      <c r="O97" s="2">
        <v>0</v>
      </c>
      <c r="P97" s="2">
        <v>0</v>
      </c>
      <c r="Q97" s="2">
        <v>3</v>
      </c>
      <c r="R97" s="2">
        <v>1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11</v>
      </c>
      <c r="AH97" s="2">
        <v>2</v>
      </c>
      <c r="AI97" s="2">
        <v>4</v>
      </c>
      <c r="AJ97" s="2">
        <v>0</v>
      </c>
      <c r="AK97" s="2">
        <v>0</v>
      </c>
      <c r="AL97" s="2">
        <v>3</v>
      </c>
      <c r="AM97" s="2">
        <v>4</v>
      </c>
      <c r="AN97" s="2">
        <v>4</v>
      </c>
      <c r="AO97" s="2">
        <v>0</v>
      </c>
      <c r="AP97" s="2">
        <v>0</v>
      </c>
      <c r="AQ97" s="2">
        <v>0</v>
      </c>
      <c r="AR97" s="2">
        <v>0</v>
      </c>
      <c r="AS97" s="2">
        <v>5</v>
      </c>
      <c r="AT97" s="2">
        <v>1</v>
      </c>
      <c r="AU97" s="2">
        <v>0</v>
      </c>
      <c r="AV97" s="2">
        <v>0</v>
      </c>
      <c r="AW97" s="2">
        <v>0</v>
      </c>
      <c r="AX97" s="2">
        <v>4</v>
      </c>
      <c r="AY97" s="2">
        <v>0</v>
      </c>
      <c r="AZ97" s="2">
        <v>2</v>
      </c>
      <c r="BA97" s="2">
        <v>0</v>
      </c>
      <c r="BB97" s="2">
        <v>0</v>
      </c>
      <c r="BC97" s="2">
        <v>2</v>
      </c>
      <c r="BD97" s="2">
        <v>0</v>
      </c>
      <c r="BE97" s="2">
        <v>4</v>
      </c>
      <c r="BF97" s="2">
        <v>2</v>
      </c>
      <c r="BG97" s="2">
        <v>3</v>
      </c>
      <c r="BH97" s="2">
        <v>4</v>
      </c>
      <c r="BI97" s="2">
        <v>1</v>
      </c>
      <c r="BJ97" s="4">
        <f t="shared" si="8"/>
        <v>0</v>
      </c>
      <c r="BK97" s="4">
        <f t="shared" si="9"/>
        <v>0.33333333333333331</v>
      </c>
      <c r="BL97" s="4">
        <f t="shared" si="10"/>
        <v>0</v>
      </c>
      <c r="BM97" s="4">
        <f t="shared" si="11"/>
        <v>-0.5</v>
      </c>
      <c r="BN97" s="4">
        <f t="shared" si="12"/>
        <v>-0.16666666666666669</v>
      </c>
      <c r="BO97" s="4">
        <f t="shared" si="13"/>
        <v>0</v>
      </c>
      <c r="BP97" s="4">
        <f t="shared" si="14"/>
        <v>0</v>
      </c>
      <c r="BQ97" s="4">
        <f t="shared" si="15"/>
        <v>0</v>
      </c>
    </row>
    <row r="98" spans="1:69" x14ac:dyDescent="0.2">
      <c r="A98" s="2">
        <v>97</v>
      </c>
      <c r="B98" s="2">
        <v>5682431</v>
      </c>
      <c r="C98" s="3" t="s">
        <v>275</v>
      </c>
      <c r="D98" s="2">
        <v>701</v>
      </c>
      <c r="E98" s="1" t="s">
        <v>276</v>
      </c>
      <c r="F98" s="2">
        <v>2</v>
      </c>
      <c r="G98" s="2">
        <v>4</v>
      </c>
      <c r="H98" s="2">
        <v>2</v>
      </c>
      <c r="I98" s="2">
        <v>1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2</v>
      </c>
      <c r="R98" s="2">
        <v>1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11</v>
      </c>
      <c r="AH98" s="2">
        <v>2</v>
      </c>
      <c r="AI98" s="2">
        <v>4</v>
      </c>
      <c r="AJ98" s="2">
        <v>0</v>
      </c>
      <c r="AK98" s="2">
        <v>0</v>
      </c>
      <c r="AL98" s="2">
        <v>3</v>
      </c>
      <c r="AM98" s="2">
        <v>4</v>
      </c>
      <c r="AN98" s="2">
        <v>3</v>
      </c>
      <c r="AO98" s="2">
        <v>1</v>
      </c>
      <c r="AP98" s="2">
        <v>0</v>
      </c>
      <c r="AQ98" s="2">
        <v>0</v>
      </c>
      <c r="AR98" s="2">
        <v>4</v>
      </c>
      <c r="AS98" s="2">
        <v>0</v>
      </c>
      <c r="AT98" s="2">
        <v>2</v>
      </c>
      <c r="AU98" s="2">
        <v>0</v>
      </c>
      <c r="AV98" s="2">
        <v>0</v>
      </c>
      <c r="AW98" s="2">
        <v>0</v>
      </c>
      <c r="AX98" s="2">
        <v>4</v>
      </c>
      <c r="AY98" s="2">
        <v>1</v>
      </c>
      <c r="AZ98" s="2">
        <v>2</v>
      </c>
      <c r="BA98" s="2">
        <v>0</v>
      </c>
      <c r="BB98" s="2">
        <v>1</v>
      </c>
      <c r="BC98" s="2">
        <v>0</v>
      </c>
      <c r="BD98" s="2">
        <v>0</v>
      </c>
      <c r="BE98" s="2">
        <v>4</v>
      </c>
      <c r="BF98" s="2">
        <v>3</v>
      </c>
      <c r="BG98" s="2">
        <v>1</v>
      </c>
      <c r="BH98" s="2">
        <v>4</v>
      </c>
      <c r="BI98" s="2">
        <v>6</v>
      </c>
      <c r="BJ98" s="4">
        <f t="shared" si="8"/>
        <v>1</v>
      </c>
      <c r="BK98" s="4">
        <f t="shared" si="9"/>
        <v>0.33333333333333331</v>
      </c>
      <c r="BL98" s="4">
        <f t="shared" si="10"/>
        <v>0</v>
      </c>
      <c r="BM98" s="4">
        <f t="shared" si="11"/>
        <v>0.75</v>
      </c>
      <c r="BN98" s="4">
        <f t="shared" si="12"/>
        <v>2.083333333333333</v>
      </c>
      <c r="BO98" s="4">
        <f t="shared" si="13"/>
        <v>1</v>
      </c>
      <c r="BP98" s="4">
        <f t="shared" si="14"/>
        <v>1</v>
      </c>
      <c r="BQ98" s="4">
        <f t="shared" si="15"/>
        <v>2</v>
      </c>
    </row>
    <row r="99" spans="1:69" x14ac:dyDescent="0.2">
      <c r="A99" s="2">
        <v>98</v>
      </c>
      <c r="B99" s="2">
        <v>5682433</v>
      </c>
      <c r="C99" s="3" t="s">
        <v>277</v>
      </c>
      <c r="D99" s="2">
        <v>255</v>
      </c>
      <c r="E99" s="1" t="s">
        <v>278</v>
      </c>
      <c r="F99" s="2">
        <v>2</v>
      </c>
      <c r="G99" s="2">
        <v>22</v>
      </c>
      <c r="H99" s="2">
        <v>4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8</v>
      </c>
      <c r="Q99" s="2">
        <v>1</v>
      </c>
      <c r="R99" s="2">
        <v>0</v>
      </c>
      <c r="S99" s="2">
        <v>2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4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3</v>
      </c>
      <c r="AI99" s="2">
        <v>3</v>
      </c>
      <c r="AJ99" s="2">
        <v>0</v>
      </c>
      <c r="AK99" s="2">
        <v>2</v>
      </c>
      <c r="AL99" s="2">
        <v>0</v>
      </c>
      <c r="AM99" s="2">
        <v>1</v>
      </c>
      <c r="AN99" s="2">
        <v>2</v>
      </c>
      <c r="AO99" s="2">
        <v>0</v>
      </c>
      <c r="AP99" s="2">
        <v>0</v>
      </c>
      <c r="AQ99" s="2">
        <v>0</v>
      </c>
      <c r="AR99" s="2">
        <v>0</v>
      </c>
      <c r="AS99" s="2">
        <v>5</v>
      </c>
      <c r="AT99" s="2">
        <v>3</v>
      </c>
      <c r="AU99" s="2">
        <v>0</v>
      </c>
      <c r="AV99" s="2">
        <v>0</v>
      </c>
      <c r="AW99" s="2">
        <v>3</v>
      </c>
      <c r="AX99" s="2">
        <v>0</v>
      </c>
      <c r="AY99" s="2">
        <v>0</v>
      </c>
      <c r="AZ99" s="2">
        <v>2</v>
      </c>
      <c r="BA99" s="2">
        <v>0</v>
      </c>
      <c r="BB99" s="2">
        <v>1</v>
      </c>
      <c r="BC99" s="2">
        <v>0</v>
      </c>
      <c r="BD99" s="2">
        <v>0</v>
      </c>
      <c r="BE99" s="2">
        <v>0</v>
      </c>
      <c r="BF99" s="2">
        <v>2</v>
      </c>
      <c r="BG99" s="2">
        <v>2</v>
      </c>
      <c r="BH99" s="2">
        <v>4</v>
      </c>
      <c r="BI99" s="2">
        <v>2</v>
      </c>
      <c r="BJ99" s="4">
        <f t="shared" si="8"/>
        <v>0</v>
      </c>
      <c r="BK99" s="4">
        <f t="shared" si="9"/>
        <v>-0.33333333333333331</v>
      </c>
      <c r="BL99" s="4">
        <f t="shared" si="10"/>
        <v>0</v>
      </c>
      <c r="BM99" s="4">
        <f t="shared" si="11"/>
        <v>1</v>
      </c>
      <c r="BN99" s="4">
        <f t="shared" si="12"/>
        <v>0.66666666666666674</v>
      </c>
      <c r="BO99" s="4">
        <f t="shared" si="13"/>
        <v>0</v>
      </c>
      <c r="BP99" s="4">
        <f t="shared" si="14"/>
        <v>0</v>
      </c>
      <c r="BQ99" s="4">
        <f t="shared" si="15"/>
        <v>0</v>
      </c>
    </row>
    <row r="100" spans="1:69" x14ac:dyDescent="0.2">
      <c r="A100" s="2">
        <v>99</v>
      </c>
      <c r="B100" s="2">
        <v>5682437</v>
      </c>
      <c r="C100" s="3" t="s">
        <v>279</v>
      </c>
      <c r="D100" s="2">
        <v>436</v>
      </c>
      <c r="E100" s="1"/>
      <c r="F100" s="2">
        <v>2</v>
      </c>
      <c r="G100" s="2">
        <v>14</v>
      </c>
      <c r="H100" s="2">
        <v>4</v>
      </c>
      <c r="I100" s="2">
        <v>1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1</v>
      </c>
      <c r="R100" s="2">
        <v>0</v>
      </c>
      <c r="S100" s="2">
        <v>2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4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3</v>
      </c>
      <c r="AI100" s="2">
        <v>3</v>
      </c>
      <c r="AJ100" s="2">
        <v>1</v>
      </c>
      <c r="AK100" s="2">
        <v>2</v>
      </c>
      <c r="AL100" s="2">
        <v>0</v>
      </c>
      <c r="AM100" s="2">
        <v>2</v>
      </c>
      <c r="AN100" s="2">
        <v>2</v>
      </c>
      <c r="AO100" s="2">
        <v>0</v>
      </c>
      <c r="AP100" s="2">
        <v>2</v>
      </c>
      <c r="AQ100" s="2">
        <v>0</v>
      </c>
      <c r="AR100" s="2">
        <v>0</v>
      </c>
      <c r="AS100" s="2">
        <v>0</v>
      </c>
      <c r="AT100" s="2">
        <v>1</v>
      </c>
      <c r="AU100" s="2">
        <v>0</v>
      </c>
      <c r="AV100" s="2">
        <v>0</v>
      </c>
      <c r="AW100" s="2">
        <v>3</v>
      </c>
      <c r="AX100" s="2">
        <v>0</v>
      </c>
      <c r="AY100" s="2">
        <v>0</v>
      </c>
      <c r="AZ100" s="2">
        <v>2</v>
      </c>
      <c r="BA100" s="2">
        <v>0</v>
      </c>
      <c r="BB100" s="2">
        <v>1</v>
      </c>
      <c r="BC100" s="2">
        <v>0</v>
      </c>
      <c r="BD100" s="2">
        <v>0</v>
      </c>
      <c r="BE100" s="2">
        <v>0</v>
      </c>
      <c r="BF100" s="2">
        <v>4</v>
      </c>
      <c r="BG100" s="2">
        <v>1</v>
      </c>
      <c r="BH100" s="2">
        <v>4</v>
      </c>
      <c r="BI100" s="2">
        <v>3</v>
      </c>
      <c r="BJ100" s="4">
        <f t="shared" si="8"/>
        <v>0.5</v>
      </c>
      <c r="BK100" s="4">
        <f t="shared" si="9"/>
        <v>-0.33333333333333331</v>
      </c>
      <c r="BL100" s="4">
        <f t="shared" si="10"/>
        <v>0</v>
      </c>
      <c r="BM100" s="4">
        <f t="shared" si="11"/>
        <v>1</v>
      </c>
      <c r="BN100" s="4">
        <f t="shared" si="12"/>
        <v>1.1666666666666667</v>
      </c>
      <c r="BO100" s="4">
        <f t="shared" si="13"/>
        <v>0</v>
      </c>
      <c r="BP100" s="4">
        <f t="shared" si="14"/>
        <v>0</v>
      </c>
      <c r="BQ100" s="4">
        <f t="shared" si="15"/>
        <v>0</v>
      </c>
    </row>
    <row r="101" spans="1:69" x14ac:dyDescent="0.2">
      <c r="A101" s="2">
        <v>100</v>
      </c>
      <c r="B101" s="2">
        <v>5682450</v>
      </c>
      <c r="C101" s="3" t="s">
        <v>280</v>
      </c>
      <c r="D101" s="2">
        <v>173</v>
      </c>
      <c r="E101" s="1" t="s">
        <v>281</v>
      </c>
      <c r="F101" s="2">
        <v>2</v>
      </c>
      <c r="G101" s="2">
        <v>11</v>
      </c>
      <c r="H101" s="2">
        <v>4</v>
      </c>
      <c r="I101" s="2">
        <v>0</v>
      </c>
      <c r="J101" s="2">
        <v>2</v>
      </c>
      <c r="K101" s="2">
        <v>3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1</v>
      </c>
      <c r="R101" s="2">
        <v>1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11</v>
      </c>
      <c r="AH101" s="2">
        <v>1</v>
      </c>
      <c r="AI101" s="2">
        <v>1</v>
      </c>
      <c r="AJ101" s="2">
        <v>1</v>
      </c>
      <c r="AK101" s="2">
        <v>0</v>
      </c>
      <c r="AL101" s="2">
        <v>0</v>
      </c>
      <c r="AM101" s="2">
        <v>2</v>
      </c>
      <c r="AN101" s="2">
        <v>2</v>
      </c>
      <c r="AO101" s="2">
        <v>1</v>
      </c>
      <c r="AP101" s="2">
        <v>0</v>
      </c>
      <c r="AQ101" s="2">
        <v>0</v>
      </c>
      <c r="AR101" s="2">
        <v>0</v>
      </c>
      <c r="AS101" s="2">
        <v>0</v>
      </c>
      <c r="AT101" s="2">
        <v>2</v>
      </c>
      <c r="AU101" s="2">
        <v>0</v>
      </c>
      <c r="AV101" s="2">
        <v>0</v>
      </c>
      <c r="AW101" s="2">
        <v>0</v>
      </c>
      <c r="AX101" s="2">
        <v>4</v>
      </c>
      <c r="AY101" s="2">
        <v>1</v>
      </c>
      <c r="AZ101" s="2">
        <v>2</v>
      </c>
      <c r="BA101" s="2">
        <v>0</v>
      </c>
      <c r="BB101" s="2">
        <v>1</v>
      </c>
      <c r="BC101" s="2">
        <v>0</v>
      </c>
      <c r="BD101" s="2">
        <v>0</v>
      </c>
      <c r="BE101" s="2">
        <v>4</v>
      </c>
      <c r="BF101" s="2">
        <v>3</v>
      </c>
      <c r="BG101" s="2">
        <v>1</v>
      </c>
      <c r="BH101" s="2">
        <v>2</v>
      </c>
      <c r="BI101" s="2">
        <v>2</v>
      </c>
      <c r="BJ101" s="4">
        <f t="shared" si="8"/>
        <v>0.5</v>
      </c>
      <c r="BK101" s="4">
        <f t="shared" si="9"/>
        <v>0.33333333333333331</v>
      </c>
      <c r="BL101" s="4">
        <f t="shared" si="10"/>
        <v>0</v>
      </c>
      <c r="BM101" s="4">
        <f t="shared" si="11"/>
        <v>0.75</v>
      </c>
      <c r="BN101" s="4">
        <f t="shared" si="12"/>
        <v>1.5833333333333333</v>
      </c>
      <c r="BO101" s="4">
        <f t="shared" si="13"/>
        <v>1</v>
      </c>
      <c r="BP101" s="4">
        <f t="shared" si="14"/>
        <v>1</v>
      </c>
      <c r="BQ101" s="4">
        <f t="shared" si="15"/>
        <v>2</v>
      </c>
    </row>
    <row r="102" spans="1:69" x14ac:dyDescent="0.2">
      <c r="A102" s="2">
        <v>101</v>
      </c>
      <c r="B102" s="2">
        <v>5682455</v>
      </c>
      <c r="C102" s="3" t="s">
        <v>282</v>
      </c>
      <c r="D102" s="2">
        <v>165</v>
      </c>
      <c r="E102" s="1" t="s">
        <v>283</v>
      </c>
      <c r="F102" s="2">
        <v>2</v>
      </c>
      <c r="G102" s="2">
        <v>12</v>
      </c>
      <c r="H102" s="2">
        <v>4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8</v>
      </c>
      <c r="Q102" s="2">
        <v>2</v>
      </c>
      <c r="R102" s="2">
        <v>1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11</v>
      </c>
      <c r="AH102" s="2">
        <v>2</v>
      </c>
      <c r="AI102" s="2">
        <v>4</v>
      </c>
      <c r="AJ102" s="2">
        <v>0</v>
      </c>
      <c r="AK102" s="2">
        <v>0</v>
      </c>
      <c r="AL102" s="2">
        <v>3</v>
      </c>
      <c r="AM102" s="2">
        <v>4</v>
      </c>
      <c r="AN102" s="2">
        <v>3</v>
      </c>
      <c r="AO102" s="2">
        <v>0</v>
      </c>
      <c r="AP102" s="2">
        <v>0</v>
      </c>
      <c r="AQ102" s="2">
        <v>0</v>
      </c>
      <c r="AR102" s="2">
        <v>0</v>
      </c>
      <c r="AS102" s="2">
        <v>5</v>
      </c>
      <c r="AT102" s="2">
        <v>2</v>
      </c>
      <c r="AU102" s="2">
        <v>0</v>
      </c>
      <c r="AV102" s="2">
        <v>2</v>
      </c>
      <c r="AW102" s="2">
        <v>0</v>
      </c>
      <c r="AX102" s="2">
        <v>0</v>
      </c>
      <c r="AY102" s="2">
        <v>0</v>
      </c>
      <c r="AZ102" s="2">
        <v>0</v>
      </c>
      <c r="BA102" s="2">
        <v>3</v>
      </c>
      <c r="BB102" s="2">
        <v>1</v>
      </c>
      <c r="BC102" s="2">
        <v>2</v>
      </c>
      <c r="BD102" s="2">
        <v>3</v>
      </c>
      <c r="BE102" s="2">
        <v>4</v>
      </c>
      <c r="BF102" s="2">
        <v>4</v>
      </c>
      <c r="BG102" s="2">
        <v>3</v>
      </c>
      <c r="BH102" s="2">
        <v>2</v>
      </c>
      <c r="BI102" s="2">
        <v>4</v>
      </c>
      <c r="BJ102" s="4">
        <f t="shared" si="8"/>
        <v>0</v>
      </c>
      <c r="BK102" s="4">
        <f t="shared" si="9"/>
        <v>0.33333333333333331</v>
      </c>
      <c r="BL102" s="4">
        <f t="shared" si="10"/>
        <v>1</v>
      </c>
      <c r="BM102" s="4">
        <f t="shared" si="11"/>
        <v>0.25</v>
      </c>
      <c r="BN102" s="4">
        <f t="shared" si="12"/>
        <v>1.5833333333333333</v>
      </c>
      <c r="BO102" s="4">
        <f t="shared" si="13"/>
        <v>1</v>
      </c>
      <c r="BP102" s="4">
        <f t="shared" si="14"/>
        <v>0</v>
      </c>
      <c r="BQ102" s="4">
        <f t="shared" si="15"/>
        <v>1</v>
      </c>
    </row>
    <row r="103" spans="1:69" x14ac:dyDescent="0.2">
      <c r="A103" s="2">
        <v>102</v>
      </c>
      <c r="B103" s="2">
        <v>5682456</v>
      </c>
      <c r="C103" s="3" t="s">
        <v>284</v>
      </c>
      <c r="D103" s="2">
        <v>270</v>
      </c>
      <c r="E103" s="1"/>
      <c r="F103" s="2">
        <v>2</v>
      </c>
      <c r="G103" s="2">
        <v>5</v>
      </c>
      <c r="H103" s="2">
        <v>2</v>
      </c>
      <c r="I103" s="2">
        <v>0</v>
      </c>
      <c r="J103" s="2">
        <v>0</v>
      </c>
      <c r="K103" s="2">
        <v>3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3</v>
      </c>
      <c r="R103" s="2">
        <v>1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11</v>
      </c>
      <c r="AH103" s="2">
        <v>3</v>
      </c>
      <c r="AI103" s="2">
        <v>3</v>
      </c>
      <c r="AJ103" s="2">
        <v>1</v>
      </c>
      <c r="AK103" s="2">
        <v>2</v>
      </c>
      <c r="AL103" s="2">
        <v>0</v>
      </c>
      <c r="AM103" s="2">
        <v>2</v>
      </c>
      <c r="AN103" s="2">
        <v>2</v>
      </c>
      <c r="AO103" s="2">
        <v>0</v>
      </c>
      <c r="AP103" s="2">
        <v>0</v>
      </c>
      <c r="AQ103" s="2">
        <v>0</v>
      </c>
      <c r="AR103" s="2">
        <v>0</v>
      </c>
      <c r="AS103" s="2">
        <v>5</v>
      </c>
      <c r="AT103" s="2">
        <v>2</v>
      </c>
      <c r="AU103" s="2">
        <v>0</v>
      </c>
      <c r="AV103" s="2">
        <v>2</v>
      </c>
      <c r="AW103" s="2">
        <v>0</v>
      </c>
      <c r="AX103" s="2">
        <v>0</v>
      </c>
      <c r="AY103" s="2">
        <v>0</v>
      </c>
      <c r="AZ103" s="2">
        <v>0</v>
      </c>
      <c r="BA103" s="2">
        <v>3</v>
      </c>
      <c r="BB103" s="2">
        <v>1</v>
      </c>
      <c r="BC103" s="2">
        <v>0</v>
      </c>
      <c r="BD103" s="2">
        <v>0</v>
      </c>
      <c r="BE103" s="2">
        <v>0</v>
      </c>
      <c r="BF103" s="2">
        <v>1</v>
      </c>
      <c r="BG103" s="2">
        <v>1</v>
      </c>
      <c r="BH103" s="2">
        <v>4</v>
      </c>
      <c r="BI103" s="2">
        <v>1</v>
      </c>
      <c r="BJ103" s="4">
        <f t="shared" si="8"/>
        <v>0</v>
      </c>
      <c r="BK103" s="4">
        <f t="shared" si="9"/>
        <v>0.33333333333333331</v>
      </c>
      <c r="BL103" s="4">
        <f t="shared" si="10"/>
        <v>1</v>
      </c>
      <c r="BM103" s="4">
        <f t="shared" si="11"/>
        <v>1</v>
      </c>
      <c r="BN103" s="4">
        <f t="shared" si="12"/>
        <v>2.333333333333333</v>
      </c>
      <c r="BO103" s="4">
        <f t="shared" si="13"/>
        <v>1</v>
      </c>
      <c r="BP103" s="4">
        <f t="shared" si="14"/>
        <v>0</v>
      </c>
      <c r="BQ103" s="4">
        <f t="shared" si="15"/>
        <v>1</v>
      </c>
    </row>
    <row r="104" spans="1:69" x14ac:dyDescent="0.2">
      <c r="A104" s="2">
        <v>103</v>
      </c>
      <c r="B104" s="2">
        <v>5682474</v>
      </c>
      <c r="C104" s="3" t="s">
        <v>285</v>
      </c>
      <c r="D104" s="2">
        <v>279</v>
      </c>
      <c r="E104" s="1"/>
      <c r="F104" s="2">
        <v>2</v>
      </c>
      <c r="G104" s="2">
        <v>12</v>
      </c>
      <c r="H104" s="2">
        <v>4</v>
      </c>
      <c r="I104" s="2">
        <v>0</v>
      </c>
      <c r="J104" s="2">
        <v>2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4</v>
      </c>
      <c r="R104" s="2">
        <v>1</v>
      </c>
      <c r="S104" s="2">
        <v>2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4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3</v>
      </c>
      <c r="AI104" s="2">
        <v>3</v>
      </c>
      <c r="AJ104" s="2">
        <v>1</v>
      </c>
      <c r="AK104" s="2">
        <v>0</v>
      </c>
      <c r="AL104" s="2">
        <v>0</v>
      </c>
      <c r="AM104" s="2">
        <v>3</v>
      </c>
      <c r="AN104" s="2">
        <v>4</v>
      </c>
      <c r="AO104" s="2">
        <v>0</v>
      </c>
      <c r="AP104" s="2">
        <v>0</v>
      </c>
      <c r="AQ104" s="2">
        <v>0</v>
      </c>
      <c r="AR104" s="2">
        <v>0</v>
      </c>
      <c r="AS104" s="2">
        <v>5</v>
      </c>
      <c r="AT104" s="2">
        <v>2</v>
      </c>
      <c r="AU104" s="2">
        <v>0</v>
      </c>
      <c r="AV104" s="2">
        <v>0</v>
      </c>
      <c r="AW104" s="2">
        <v>0</v>
      </c>
      <c r="AX104" s="2">
        <v>4</v>
      </c>
      <c r="AY104" s="2">
        <v>0</v>
      </c>
      <c r="AZ104" s="2">
        <v>0</v>
      </c>
      <c r="BA104" s="2">
        <v>3</v>
      </c>
      <c r="BB104" s="2">
        <v>0</v>
      </c>
      <c r="BC104" s="2">
        <v>0</v>
      </c>
      <c r="BD104" s="2">
        <v>0</v>
      </c>
      <c r="BE104" s="2">
        <v>4</v>
      </c>
      <c r="BF104" s="2">
        <v>2</v>
      </c>
      <c r="BG104" s="2">
        <v>3</v>
      </c>
      <c r="BH104" s="2">
        <v>4</v>
      </c>
      <c r="BI104" s="2">
        <v>1</v>
      </c>
      <c r="BJ104" s="4">
        <f t="shared" si="8"/>
        <v>0</v>
      </c>
      <c r="BK104" s="4">
        <f t="shared" si="9"/>
        <v>0.33333333333333331</v>
      </c>
      <c r="BL104" s="4">
        <f t="shared" si="10"/>
        <v>1</v>
      </c>
      <c r="BM104" s="4">
        <f t="shared" si="11"/>
        <v>-0.25</v>
      </c>
      <c r="BN104" s="4">
        <f t="shared" si="12"/>
        <v>1.0833333333333333</v>
      </c>
      <c r="BO104" s="4">
        <f t="shared" si="13"/>
        <v>1</v>
      </c>
      <c r="BP104" s="4">
        <f t="shared" si="14"/>
        <v>0</v>
      </c>
      <c r="BQ104" s="4">
        <f t="shared" si="15"/>
        <v>1</v>
      </c>
    </row>
    <row r="105" spans="1:69" x14ac:dyDescent="0.2">
      <c r="A105" s="2">
        <v>104</v>
      </c>
      <c r="B105" s="2">
        <v>5682513</v>
      </c>
      <c r="C105" s="3" t="s">
        <v>286</v>
      </c>
      <c r="D105" s="2">
        <v>245</v>
      </c>
      <c r="E105" s="1"/>
      <c r="F105" s="2">
        <v>2</v>
      </c>
      <c r="G105" s="2">
        <v>14</v>
      </c>
      <c r="H105" s="2">
        <v>4</v>
      </c>
      <c r="I105" s="2">
        <v>0</v>
      </c>
      <c r="J105" s="2">
        <v>2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1</v>
      </c>
      <c r="R105" s="2">
        <v>0</v>
      </c>
      <c r="S105" s="2">
        <v>2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4</v>
      </c>
      <c r="AA105" s="2">
        <v>5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3</v>
      </c>
      <c r="AI105" s="2">
        <v>3</v>
      </c>
      <c r="AJ105" s="2">
        <v>0</v>
      </c>
      <c r="AK105" s="2">
        <v>2</v>
      </c>
      <c r="AL105" s="2">
        <v>0</v>
      </c>
      <c r="AM105" s="2">
        <v>1</v>
      </c>
      <c r="AN105" s="2">
        <v>4</v>
      </c>
      <c r="AO105" s="2">
        <v>0</v>
      </c>
      <c r="AP105" s="2">
        <v>0</v>
      </c>
      <c r="AQ105" s="2">
        <v>0</v>
      </c>
      <c r="AR105" s="2">
        <v>0</v>
      </c>
      <c r="AS105" s="2">
        <v>5</v>
      </c>
      <c r="AT105" s="2">
        <v>1</v>
      </c>
      <c r="AU105" s="2">
        <v>0</v>
      </c>
      <c r="AV105" s="2">
        <v>0</v>
      </c>
      <c r="AW105" s="2">
        <v>3</v>
      </c>
      <c r="AX105" s="2">
        <v>0</v>
      </c>
      <c r="AY105" s="2">
        <v>0</v>
      </c>
      <c r="AZ105" s="2">
        <v>0</v>
      </c>
      <c r="BA105" s="2">
        <v>3</v>
      </c>
      <c r="BB105" s="2">
        <v>0</v>
      </c>
      <c r="BC105" s="2">
        <v>2</v>
      </c>
      <c r="BD105" s="2">
        <v>0</v>
      </c>
      <c r="BE105" s="2">
        <v>0</v>
      </c>
      <c r="BF105" s="2">
        <v>2</v>
      </c>
      <c r="BG105" s="2">
        <v>2</v>
      </c>
      <c r="BH105" s="2">
        <v>2</v>
      </c>
      <c r="BI105" s="2">
        <v>3</v>
      </c>
      <c r="BJ105" s="4">
        <f t="shared" si="8"/>
        <v>0</v>
      </c>
      <c r="BK105" s="4">
        <f t="shared" si="9"/>
        <v>-0.33333333333333331</v>
      </c>
      <c r="BL105" s="4">
        <f t="shared" si="10"/>
        <v>1</v>
      </c>
      <c r="BM105" s="4">
        <f t="shared" si="11"/>
        <v>-0.25</v>
      </c>
      <c r="BN105" s="4">
        <f t="shared" si="12"/>
        <v>0.41666666666666674</v>
      </c>
      <c r="BO105" s="4">
        <f t="shared" si="13"/>
        <v>0</v>
      </c>
      <c r="BP105" s="4">
        <f t="shared" si="14"/>
        <v>0</v>
      </c>
      <c r="BQ105" s="4">
        <f t="shared" si="15"/>
        <v>0</v>
      </c>
    </row>
    <row r="106" spans="1:69" x14ac:dyDescent="0.2">
      <c r="A106" s="2">
        <v>105</v>
      </c>
      <c r="B106" s="2">
        <v>5682576</v>
      </c>
      <c r="C106" s="3" t="s">
        <v>287</v>
      </c>
      <c r="D106" s="2">
        <v>382</v>
      </c>
      <c r="E106" s="1"/>
      <c r="F106" s="2">
        <v>2</v>
      </c>
      <c r="G106" s="2">
        <v>5</v>
      </c>
      <c r="H106" s="2">
        <v>2</v>
      </c>
      <c r="I106" s="2">
        <v>0</v>
      </c>
      <c r="J106" s="2">
        <v>2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4</v>
      </c>
      <c r="R106" s="2">
        <v>1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3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1</v>
      </c>
      <c r="AI106" s="2">
        <v>2</v>
      </c>
      <c r="AJ106" s="2">
        <v>1</v>
      </c>
      <c r="AK106" s="2">
        <v>0</v>
      </c>
      <c r="AL106" s="2">
        <v>0</v>
      </c>
      <c r="AM106" s="2">
        <v>2</v>
      </c>
      <c r="AN106" s="2">
        <v>2</v>
      </c>
      <c r="AO106" s="2">
        <v>0</v>
      </c>
      <c r="AP106" s="2">
        <v>2</v>
      </c>
      <c r="AQ106" s="2">
        <v>0</v>
      </c>
      <c r="AR106" s="2">
        <v>0</v>
      </c>
      <c r="AS106" s="2">
        <v>0</v>
      </c>
      <c r="AT106" s="2">
        <v>2</v>
      </c>
      <c r="AU106" s="2">
        <v>0</v>
      </c>
      <c r="AV106" s="2">
        <v>0</v>
      </c>
      <c r="AW106" s="2">
        <v>0</v>
      </c>
      <c r="AX106" s="2">
        <v>4</v>
      </c>
      <c r="AY106" s="2">
        <v>1</v>
      </c>
      <c r="AZ106" s="2">
        <v>2</v>
      </c>
      <c r="BA106" s="2">
        <v>0</v>
      </c>
      <c r="BB106" s="2">
        <v>1</v>
      </c>
      <c r="BC106" s="2">
        <v>0</v>
      </c>
      <c r="BD106" s="2">
        <v>0</v>
      </c>
      <c r="BE106" s="2">
        <v>0</v>
      </c>
      <c r="BF106" s="2">
        <v>4</v>
      </c>
      <c r="BG106" s="2">
        <v>1</v>
      </c>
      <c r="BH106" s="2">
        <v>2</v>
      </c>
      <c r="BI106" s="2">
        <v>4</v>
      </c>
      <c r="BJ106" s="4">
        <f t="shared" si="8"/>
        <v>0.5</v>
      </c>
      <c r="BK106" s="4">
        <f t="shared" si="9"/>
        <v>0.33333333333333331</v>
      </c>
      <c r="BL106" s="4">
        <f t="shared" si="10"/>
        <v>0</v>
      </c>
      <c r="BM106" s="4">
        <f t="shared" si="11"/>
        <v>1</v>
      </c>
      <c r="BN106" s="4">
        <f t="shared" si="12"/>
        <v>1.8333333333333333</v>
      </c>
      <c r="BO106" s="4">
        <f t="shared" si="13"/>
        <v>1</v>
      </c>
      <c r="BP106" s="4">
        <f t="shared" si="14"/>
        <v>0</v>
      </c>
      <c r="BQ106" s="4">
        <f t="shared" si="15"/>
        <v>1</v>
      </c>
    </row>
    <row r="107" spans="1:69" x14ac:dyDescent="0.2">
      <c r="A107" s="2">
        <v>106</v>
      </c>
      <c r="B107" s="2">
        <v>5682590</v>
      </c>
      <c r="C107" s="3" t="s">
        <v>288</v>
      </c>
      <c r="D107" s="2">
        <v>332</v>
      </c>
      <c r="E107" s="1"/>
      <c r="F107" s="2">
        <v>2</v>
      </c>
      <c r="G107" s="2">
        <v>11</v>
      </c>
      <c r="H107" s="2">
        <v>4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8</v>
      </c>
      <c r="Q107" s="2">
        <v>1</v>
      </c>
      <c r="R107" s="2">
        <v>1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11</v>
      </c>
      <c r="AH107" s="2">
        <v>3</v>
      </c>
      <c r="AI107" s="2">
        <v>4</v>
      </c>
      <c r="AJ107" s="2">
        <v>0</v>
      </c>
      <c r="AK107" s="2">
        <v>0</v>
      </c>
      <c r="AL107" s="2">
        <v>3</v>
      </c>
      <c r="AM107" s="2">
        <v>2</v>
      </c>
      <c r="AN107" s="2">
        <v>3</v>
      </c>
      <c r="AO107" s="2">
        <v>0</v>
      </c>
      <c r="AP107" s="2">
        <v>0</v>
      </c>
      <c r="AQ107" s="2">
        <v>0</v>
      </c>
      <c r="AR107" s="2">
        <v>4</v>
      </c>
      <c r="AS107" s="2">
        <v>5</v>
      </c>
      <c r="AT107" s="2">
        <v>2</v>
      </c>
      <c r="AU107" s="2">
        <v>0</v>
      </c>
      <c r="AV107" s="2">
        <v>2</v>
      </c>
      <c r="AW107" s="2">
        <v>0</v>
      </c>
      <c r="AX107" s="2">
        <v>0</v>
      </c>
      <c r="AY107" s="2">
        <v>0</v>
      </c>
      <c r="AZ107" s="2">
        <v>0</v>
      </c>
      <c r="BA107" s="2">
        <v>3</v>
      </c>
      <c r="BB107" s="2">
        <v>1</v>
      </c>
      <c r="BC107" s="2">
        <v>2</v>
      </c>
      <c r="BD107" s="2">
        <v>3</v>
      </c>
      <c r="BE107" s="2">
        <v>4</v>
      </c>
      <c r="BF107" s="2">
        <v>3</v>
      </c>
      <c r="BG107" s="2">
        <v>1</v>
      </c>
      <c r="BH107" s="2">
        <v>4</v>
      </c>
      <c r="BI107" s="2">
        <v>3</v>
      </c>
      <c r="BJ107" s="4">
        <f t="shared" si="8"/>
        <v>0.5</v>
      </c>
      <c r="BK107" s="4">
        <f t="shared" si="9"/>
        <v>0.33333333333333331</v>
      </c>
      <c r="BL107" s="4">
        <f t="shared" si="10"/>
        <v>1</v>
      </c>
      <c r="BM107" s="4">
        <f t="shared" si="11"/>
        <v>0.25</v>
      </c>
      <c r="BN107" s="4">
        <f t="shared" si="12"/>
        <v>2.083333333333333</v>
      </c>
      <c r="BO107" s="4">
        <f t="shared" si="13"/>
        <v>1</v>
      </c>
      <c r="BP107" s="4">
        <f t="shared" si="14"/>
        <v>1</v>
      </c>
      <c r="BQ107" s="4">
        <f t="shared" si="15"/>
        <v>2</v>
      </c>
    </row>
    <row r="108" spans="1:69" x14ac:dyDescent="0.2">
      <c r="A108" s="2">
        <v>107</v>
      </c>
      <c r="B108" s="2">
        <v>5682661</v>
      </c>
      <c r="C108" s="3" t="s">
        <v>289</v>
      </c>
      <c r="D108" s="2">
        <v>281</v>
      </c>
      <c r="E108" s="1" t="s">
        <v>290</v>
      </c>
      <c r="F108" s="2">
        <v>2</v>
      </c>
      <c r="G108" s="2">
        <v>10</v>
      </c>
      <c r="H108" s="2">
        <v>4</v>
      </c>
      <c r="I108" s="2">
        <v>1</v>
      </c>
      <c r="J108" s="2">
        <v>2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4</v>
      </c>
      <c r="R108" s="2">
        <v>1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11</v>
      </c>
      <c r="AH108" s="2">
        <v>2</v>
      </c>
      <c r="AI108" s="2">
        <v>4</v>
      </c>
      <c r="AJ108" s="2">
        <v>0</v>
      </c>
      <c r="AK108" s="2">
        <v>0</v>
      </c>
      <c r="AL108" s="2">
        <v>3</v>
      </c>
      <c r="AM108" s="2">
        <v>4</v>
      </c>
      <c r="AN108" s="2">
        <v>5</v>
      </c>
      <c r="AO108" s="2">
        <v>0</v>
      </c>
      <c r="AP108" s="2">
        <v>0</v>
      </c>
      <c r="AQ108" s="2">
        <v>0</v>
      </c>
      <c r="AR108" s="2">
        <v>0</v>
      </c>
      <c r="AS108" s="2">
        <v>5</v>
      </c>
      <c r="AT108" s="2">
        <v>1</v>
      </c>
      <c r="AU108" s="2">
        <v>0</v>
      </c>
      <c r="AV108" s="2">
        <v>0</v>
      </c>
      <c r="AW108" s="2">
        <v>3</v>
      </c>
      <c r="AX108" s="2">
        <v>0</v>
      </c>
      <c r="AY108" s="2">
        <v>1</v>
      </c>
      <c r="AZ108" s="2">
        <v>0</v>
      </c>
      <c r="BA108" s="2">
        <v>0</v>
      </c>
      <c r="BB108" s="2">
        <v>1</v>
      </c>
      <c r="BC108" s="2">
        <v>0</v>
      </c>
      <c r="BD108" s="2">
        <v>0</v>
      </c>
      <c r="BE108" s="2">
        <v>4</v>
      </c>
      <c r="BF108" s="2">
        <v>2</v>
      </c>
      <c r="BG108" s="2">
        <v>1</v>
      </c>
      <c r="BH108" s="2">
        <v>4</v>
      </c>
      <c r="BI108" s="2">
        <v>1</v>
      </c>
      <c r="BJ108" s="4">
        <f t="shared" si="8"/>
        <v>0</v>
      </c>
      <c r="BK108" s="4">
        <f t="shared" si="9"/>
        <v>-0.33333333333333331</v>
      </c>
      <c r="BL108" s="4">
        <f t="shared" si="10"/>
        <v>0</v>
      </c>
      <c r="BM108" s="4">
        <f t="shared" si="11"/>
        <v>0.75</v>
      </c>
      <c r="BN108" s="4">
        <f t="shared" si="12"/>
        <v>0.41666666666666669</v>
      </c>
      <c r="BO108" s="4">
        <f t="shared" si="13"/>
        <v>0</v>
      </c>
      <c r="BP108" s="4">
        <f t="shared" si="14"/>
        <v>0</v>
      </c>
      <c r="BQ108" s="4">
        <f t="shared" si="15"/>
        <v>0</v>
      </c>
    </row>
    <row r="109" spans="1:69" x14ac:dyDescent="0.2">
      <c r="A109" s="2">
        <v>108</v>
      </c>
      <c r="B109" s="2">
        <v>5682687</v>
      </c>
      <c r="C109" s="3" t="s">
        <v>292</v>
      </c>
      <c r="D109" s="2">
        <v>185</v>
      </c>
      <c r="E109" s="1"/>
      <c r="F109" s="2">
        <v>2</v>
      </c>
      <c r="G109" s="2">
        <v>9</v>
      </c>
      <c r="H109" s="2">
        <v>4</v>
      </c>
      <c r="I109" s="2">
        <v>0</v>
      </c>
      <c r="J109" s="2">
        <v>2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1</v>
      </c>
      <c r="R109" s="2">
        <v>1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2</v>
      </c>
      <c r="AI109" s="2">
        <v>3</v>
      </c>
      <c r="AJ109" s="2">
        <v>1</v>
      </c>
      <c r="AK109" s="2">
        <v>0</v>
      </c>
      <c r="AL109" s="2">
        <v>0</v>
      </c>
      <c r="AM109" s="2">
        <v>2</v>
      </c>
      <c r="AN109" s="2">
        <v>4</v>
      </c>
      <c r="AO109" s="2">
        <v>0</v>
      </c>
      <c r="AP109" s="2">
        <v>0</v>
      </c>
      <c r="AQ109" s="2">
        <v>3</v>
      </c>
      <c r="AR109" s="2">
        <v>0</v>
      </c>
      <c r="AS109" s="2">
        <v>0</v>
      </c>
      <c r="AT109" s="2">
        <v>2</v>
      </c>
      <c r="AU109" s="2">
        <v>0</v>
      </c>
      <c r="AV109" s="2">
        <v>0</v>
      </c>
      <c r="AW109" s="2">
        <v>3</v>
      </c>
      <c r="AX109" s="2">
        <v>0</v>
      </c>
      <c r="AY109" s="2">
        <v>1</v>
      </c>
      <c r="AZ109" s="2">
        <v>0</v>
      </c>
      <c r="BA109" s="2">
        <v>0</v>
      </c>
      <c r="BB109" s="2">
        <v>0</v>
      </c>
      <c r="BC109" s="2">
        <v>0</v>
      </c>
      <c r="BD109" s="2">
        <v>3</v>
      </c>
      <c r="BE109" s="2">
        <v>0</v>
      </c>
      <c r="BF109" s="2">
        <v>3</v>
      </c>
      <c r="BG109" s="2">
        <v>1</v>
      </c>
      <c r="BH109" s="2">
        <v>2</v>
      </c>
      <c r="BI109" s="2">
        <v>3</v>
      </c>
      <c r="BJ109" s="4">
        <f t="shared" si="8"/>
        <v>0</v>
      </c>
      <c r="BK109" s="4">
        <f t="shared" si="9"/>
        <v>-0.33333333333333331</v>
      </c>
      <c r="BL109" s="4">
        <f t="shared" si="10"/>
        <v>0</v>
      </c>
      <c r="BM109" s="4">
        <f t="shared" si="11"/>
        <v>-0.25</v>
      </c>
      <c r="BN109" s="4">
        <f t="shared" si="12"/>
        <v>-0.58333333333333326</v>
      </c>
      <c r="BO109" s="4">
        <f t="shared" si="13"/>
        <v>1</v>
      </c>
      <c r="BP109" s="4">
        <f t="shared" si="14"/>
        <v>1</v>
      </c>
      <c r="BQ109" s="4">
        <f t="shared" si="15"/>
        <v>2</v>
      </c>
    </row>
    <row r="110" spans="1:69" x14ac:dyDescent="0.2">
      <c r="A110" s="2">
        <v>109</v>
      </c>
      <c r="B110" s="2">
        <v>5682727</v>
      </c>
      <c r="C110" s="3" t="s">
        <v>293</v>
      </c>
      <c r="D110" s="2">
        <v>276</v>
      </c>
      <c r="E110" s="1" t="s">
        <v>294</v>
      </c>
      <c r="F110" s="2">
        <v>2</v>
      </c>
      <c r="G110" s="2">
        <v>11</v>
      </c>
      <c r="H110" s="2">
        <v>4</v>
      </c>
      <c r="I110" s="2">
        <v>0</v>
      </c>
      <c r="J110" s="2">
        <v>2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2</v>
      </c>
      <c r="R110" s="2">
        <v>1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9</v>
      </c>
      <c r="AF110" s="2">
        <v>0</v>
      </c>
      <c r="AG110" s="2">
        <v>0</v>
      </c>
      <c r="AH110" s="2">
        <v>2</v>
      </c>
      <c r="AI110" s="2">
        <v>3</v>
      </c>
      <c r="AJ110" s="2">
        <v>0</v>
      </c>
      <c r="AK110" s="2">
        <v>2</v>
      </c>
      <c r="AL110" s="2">
        <v>0</v>
      </c>
      <c r="AM110" s="2">
        <v>2</v>
      </c>
      <c r="AN110" s="2">
        <v>3</v>
      </c>
      <c r="AO110" s="2">
        <v>0</v>
      </c>
      <c r="AP110" s="2">
        <v>0</v>
      </c>
      <c r="AQ110" s="2">
        <v>0</v>
      </c>
      <c r="AR110" s="2">
        <v>4</v>
      </c>
      <c r="AS110" s="2">
        <v>0</v>
      </c>
      <c r="AT110" s="2">
        <v>2</v>
      </c>
      <c r="AU110" s="2">
        <v>0</v>
      </c>
      <c r="AV110" s="2">
        <v>0</v>
      </c>
      <c r="AW110" s="2">
        <v>3</v>
      </c>
      <c r="AX110" s="2">
        <v>0</v>
      </c>
      <c r="AY110" s="2">
        <v>1</v>
      </c>
      <c r="AZ110" s="2">
        <v>0</v>
      </c>
      <c r="BA110" s="2">
        <v>0</v>
      </c>
      <c r="BB110" s="2">
        <v>1</v>
      </c>
      <c r="BC110" s="2">
        <v>0</v>
      </c>
      <c r="BD110" s="2">
        <v>0</v>
      </c>
      <c r="BE110" s="2">
        <v>4</v>
      </c>
      <c r="BF110" s="2">
        <v>3</v>
      </c>
      <c r="BG110" s="2">
        <v>3</v>
      </c>
      <c r="BH110" s="2">
        <v>4</v>
      </c>
      <c r="BI110" s="2">
        <v>3</v>
      </c>
      <c r="BJ110" s="4">
        <f t="shared" si="8"/>
        <v>0.5</v>
      </c>
      <c r="BK110" s="4">
        <f t="shared" si="9"/>
        <v>-0.33333333333333331</v>
      </c>
      <c r="BL110" s="4">
        <f t="shared" si="10"/>
        <v>0</v>
      </c>
      <c r="BM110" s="4">
        <f t="shared" si="11"/>
        <v>0.75</v>
      </c>
      <c r="BN110" s="4">
        <f t="shared" si="12"/>
        <v>0.91666666666666674</v>
      </c>
      <c r="BO110" s="4">
        <f t="shared" si="13"/>
        <v>1</v>
      </c>
      <c r="BP110" s="4">
        <f t="shared" si="14"/>
        <v>1</v>
      </c>
      <c r="BQ110" s="4">
        <f t="shared" si="15"/>
        <v>2</v>
      </c>
    </row>
    <row r="111" spans="1:69" x14ac:dyDescent="0.2">
      <c r="A111" s="2">
        <v>110</v>
      </c>
      <c r="B111" s="2">
        <v>5682807</v>
      </c>
      <c r="C111" s="3" t="s">
        <v>295</v>
      </c>
      <c r="D111" s="2">
        <v>131</v>
      </c>
      <c r="E111" s="1"/>
      <c r="F111" s="2">
        <v>2</v>
      </c>
      <c r="G111" s="2">
        <v>11</v>
      </c>
      <c r="H111" s="2">
        <v>4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8</v>
      </c>
      <c r="Q111" s="2">
        <v>4</v>
      </c>
      <c r="R111" s="2">
        <v>1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11</v>
      </c>
      <c r="AH111" s="2">
        <v>3</v>
      </c>
      <c r="AI111" s="2">
        <v>3</v>
      </c>
      <c r="AJ111" s="2">
        <v>1</v>
      </c>
      <c r="AK111" s="2">
        <v>0</v>
      </c>
      <c r="AL111" s="2">
        <v>0</v>
      </c>
      <c r="AM111" s="2">
        <v>3</v>
      </c>
      <c r="AN111" s="2">
        <v>4</v>
      </c>
      <c r="AO111" s="2">
        <v>0</v>
      </c>
      <c r="AP111" s="2">
        <v>0</v>
      </c>
      <c r="AQ111" s="2">
        <v>0</v>
      </c>
      <c r="AR111" s="2">
        <v>0</v>
      </c>
      <c r="AS111" s="2">
        <v>5</v>
      </c>
      <c r="AT111" s="2">
        <v>3</v>
      </c>
      <c r="AU111" s="2">
        <v>1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3</v>
      </c>
      <c r="BB111" s="2">
        <v>1</v>
      </c>
      <c r="BC111" s="2">
        <v>0</v>
      </c>
      <c r="BD111" s="2">
        <v>0</v>
      </c>
      <c r="BE111" s="2">
        <v>0</v>
      </c>
      <c r="BF111" s="2">
        <v>4</v>
      </c>
      <c r="BG111" s="2">
        <v>3</v>
      </c>
      <c r="BH111" s="2">
        <v>4</v>
      </c>
      <c r="BI111" s="2">
        <v>8</v>
      </c>
      <c r="BJ111" s="4">
        <f t="shared" si="8"/>
        <v>0</v>
      </c>
      <c r="BK111" s="4">
        <f t="shared" si="9"/>
        <v>0.33333333333333331</v>
      </c>
      <c r="BL111" s="4">
        <f t="shared" si="10"/>
        <v>1</v>
      </c>
      <c r="BM111" s="4">
        <f t="shared" si="11"/>
        <v>1</v>
      </c>
      <c r="BN111" s="4">
        <f t="shared" si="12"/>
        <v>2.333333333333333</v>
      </c>
      <c r="BO111" s="4">
        <f t="shared" si="13"/>
        <v>0</v>
      </c>
      <c r="BP111" s="4">
        <f t="shared" si="14"/>
        <v>0</v>
      </c>
      <c r="BQ111" s="4">
        <f t="shared" si="15"/>
        <v>0</v>
      </c>
    </row>
    <row r="112" spans="1:69" x14ac:dyDescent="0.2">
      <c r="A112" s="2">
        <v>111</v>
      </c>
      <c r="B112" s="2">
        <v>5682837</v>
      </c>
      <c r="C112" s="3" t="s">
        <v>296</v>
      </c>
      <c r="D112" s="2">
        <v>253</v>
      </c>
      <c r="E112" s="1"/>
      <c r="F112" s="2">
        <v>1</v>
      </c>
      <c r="G112" s="2">
        <v>40</v>
      </c>
      <c r="H112" s="2">
        <v>4</v>
      </c>
      <c r="I112" s="2">
        <v>0</v>
      </c>
      <c r="J112" s="2">
        <v>2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4</v>
      </c>
      <c r="R112" s="2">
        <v>0</v>
      </c>
      <c r="S112" s="2">
        <v>2</v>
      </c>
      <c r="T112" s="2">
        <v>0</v>
      </c>
      <c r="U112" s="2">
        <v>0</v>
      </c>
      <c r="V112" s="2">
        <v>0</v>
      </c>
      <c r="W112" s="2">
        <v>1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3</v>
      </c>
      <c r="AI112" s="2">
        <v>3</v>
      </c>
      <c r="AJ112" s="2">
        <v>0</v>
      </c>
      <c r="AK112" s="2">
        <v>2</v>
      </c>
      <c r="AL112" s="2">
        <v>0</v>
      </c>
      <c r="AM112" s="2">
        <v>3</v>
      </c>
      <c r="AN112" s="2">
        <v>1</v>
      </c>
      <c r="AO112" s="2">
        <v>0</v>
      </c>
      <c r="AP112" s="2">
        <v>2</v>
      </c>
      <c r="AQ112" s="2">
        <v>0</v>
      </c>
      <c r="AR112" s="2">
        <v>0</v>
      </c>
      <c r="AS112" s="2">
        <v>0</v>
      </c>
      <c r="AT112" s="2">
        <v>1</v>
      </c>
      <c r="AU112" s="2">
        <v>0</v>
      </c>
      <c r="AV112" s="2">
        <v>0</v>
      </c>
      <c r="AW112" s="2">
        <v>3</v>
      </c>
      <c r="AX112" s="2">
        <v>0</v>
      </c>
      <c r="AY112" s="2">
        <v>0</v>
      </c>
      <c r="AZ112" s="2">
        <v>0</v>
      </c>
      <c r="BA112" s="2">
        <v>3</v>
      </c>
      <c r="BB112" s="2">
        <v>0</v>
      </c>
      <c r="BC112" s="2">
        <v>2</v>
      </c>
      <c r="BD112" s="2">
        <v>0</v>
      </c>
      <c r="BE112" s="2">
        <v>0</v>
      </c>
      <c r="BF112" s="2">
        <v>1</v>
      </c>
      <c r="BG112" s="2">
        <v>1</v>
      </c>
      <c r="BH112" s="2">
        <v>2</v>
      </c>
      <c r="BI112" s="2">
        <v>2</v>
      </c>
      <c r="BJ112" s="4">
        <f t="shared" si="8"/>
        <v>0.5</v>
      </c>
      <c r="BK112" s="4">
        <f t="shared" si="9"/>
        <v>-0.33333333333333331</v>
      </c>
      <c r="BL112" s="4">
        <f t="shared" si="10"/>
        <v>1</v>
      </c>
      <c r="BM112" s="4">
        <f t="shared" si="11"/>
        <v>-0.25</v>
      </c>
      <c r="BN112" s="4">
        <f t="shared" si="12"/>
        <v>0.91666666666666674</v>
      </c>
      <c r="BO112" s="4">
        <f t="shared" si="13"/>
        <v>0</v>
      </c>
      <c r="BP112" s="4">
        <f t="shared" si="14"/>
        <v>0</v>
      </c>
      <c r="BQ112" s="4">
        <f t="shared" si="15"/>
        <v>0</v>
      </c>
    </row>
    <row r="113" spans="1:69" x14ac:dyDescent="0.2">
      <c r="A113" s="2">
        <v>112</v>
      </c>
      <c r="B113" s="2">
        <v>5682849</v>
      </c>
      <c r="C113" s="3" t="s">
        <v>297</v>
      </c>
      <c r="D113" s="2">
        <v>146</v>
      </c>
      <c r="E113" s="1"/>
      <c r="F113" s="2">
        <v>1</v>
      </c>
      <c r="G113" s="2">
        <v>16</v>
      </c>
      <c r="H113" s="2">
        <v>4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8</v>
      </c>
      <c r="Q113" s="2">
        <v>4</v>
      </c>
      <c r="R113" s="2">
        <v>1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11</v>
      </c>
      <c r="AH113" s="2">
        <v>3</v>
      </c>
      <c r="AI113" s="2">
        <v>3</v>
      </c>
      <c r="AJ113" s="2">
        <v>1</v>
      </c>
      <c r="AK113" s="2">
        <v>2</v>
      </c>
      <c r="AL113" s="2">
        <v>0</v>
      </c>
      <c r="AM113" s="2">
        <v>2</v>
      </c>
      <c r="AN113" s="2">
        <v>4</v>
      </c>
      <c r="AO113" s="2">
        <v>0</v>
      </c>
      <c r="AP113" s="2">
        <v>0</v>
      </c>
      <c r="AQ113" s="2">
        <v>0</v>
      </c>
      <c r="AR113" s="2">
        <v>0</v>
      </c>
      <c r="AS113" s="2">
        <v>5</v>
      </c>
      <c r="AT113" s="2">
        <v>1</v>
      </c>
      <c r="AU113" s="2">
        <v>0</v>
      </c>
      <c r="AV113" s="2">
        <v>0</v>
      </c>
      <c r="AW113" s="2">
        <v>0</v>
      </c>
      <c r="AX113" s="2">
        <v>4</v>
      </c>
      <c r="AY113" s="2">
        <v>0</v>
      </c>
      <c r="AZ113" s="2">
        <v>0</v>
      </c>
      <c r="BA113" s="2">
        <v>3</v>
      </c>
      <c r="BB113" s="2">
        <v>1</v>
      </c>
      <c r="BC113" s="2">
        <v>0</v>
      </c>
      <c r="BD113" s="2">
        <v>0</v>
      </c>
      <c r="BE113" s="2">
        <v>4</v>
      </c>
      <c r="BF113" s="2">
        <v>3</v>
      </c>
      <c r="BG113" s="2">
        <v>1</v>
      </c>
      <c r="BH113" s="2">
        <v>2</v>
      </c>
      <c r="BI113" s="2">
        <v>2</v>
      </c>
      <c r="BJ113" s="4">
        <f t="shared" si="8"/>
        <v>0</v>
      </c>
      <c r="BK113" s="4">
        <f t="shared" si="9"/>
        <v>0.33333333333333331</v>
      </c>
      <c r="BL113" s="4">
        <f t="shared" si="10"/>
        <v>1</v>
      </c>
      <c r="BM113" s="4">
        <f t="shared" si="11"/>
        <v>0.75</v>
      </c>
      <c r="BN113" s="4">
        <f t="shared" si="12"/>
        <v>2.083333333333333</v>
      </c>
      <c r="BO113" s="4">
        <f t="shared" si="13"/>
        <v>0</v>
      </c>
      <c r="BP113" s="4">
        <f t="shared" si="14"/>
        <v>1</v>
      </c>
      <c r="BQ113" s="4">
        <f t="shared" si="15"/>
        <v>1</v>
      </c>
    </row>
    <row r="114" spans="1:69" x14ac:dyDescent="0.2">
      <c r="A114" s="2">
        <v>113</v>
      </c>
      <c r="B114" s="2">
        <v>5682914</v>
      </c>
      <c r="C114" s="3" t="s">
        <v>298</v>
      </c>
      <c r="D114" s="2">
        <v>419</v>
      </c>
      <c r="E114" s="1"/>
      <c r="F114" s="2">
        <v>2</v>
      </c>
      <c r="G114" s="2">
        <v>20</v>
      </c>
      <c r="H114" s="2">
        <v>4</v>
      </c>
      <c r="I114" s="2">
        <v>0</v>
      </c>
      <c r="J114" s="2">
        <v>2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3</v>
      </c>
      <c r="R114" s="2">
        <v>0</v>
      </c>
      <c r="S114" s="2">
        <v>0</v>
      </c>
      <c r="T114" s="2">
        <v>0</v>
      </c>
      <c r="U114" s="2">
        <v>4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11</v>
      </c>
      <c r="AH114" s="2">
        <v>3</v>
      </c>
      <c r="AI114" s="2">
        <v>4</v>
      </c>
      <c r="AJ114" s="2">
        <v>0</v>
      </c>
      <c r="AK114" s="2">
        <v>0</v>
      </c>
      <c r="AL114" s="2">
        <v>3</v>
      </c>
      <c r="AM114" s="2">
        <v>4</v>
      </c>
      <c r="AN114" s="2">
        <v>2</v>
      </c>
      <c r="AO114" s="2">
        <v>1</v>
      </c>
      <c r="AP114" s="2">
        <v>0</v>
      </c>
      <c r="AQ114" s="2">
        <v>0</v>
      </c>
      <c r="AR114" s="2">
        <v>0</v>
      </c>
      <c r="AS114" s="2">
        <v>0</v>
      </c>
      <c r="AT114" s="2">
        <v>2</v>
      </c>
      <c r="AU114" s="2">
        <v>1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3</v>
      </c>
      <c r="BB114" s="2">
        <v>1</v>
      </c>
      <c r="BC114" s="2">
        <v>0</v>
      </c>
      <c r="BD114" s="2">
        <v>0</v>
      </c>
      <c r="BE114" s="2">
        <v>4</v>
      </c>
      <c r="BF114" s="2">
        <v>3</v>
      </c>
      <c r="BG114" s="2">
        <v>3</v>
      </c>
      <c r="BH114" s="2">
        <v>2</v>
      </c>
      <c r="BI114" s="2">
        <v>8</v>
      </c>
      <c r="BJ114" s="4">
        <f t="shared" si="8"/>
        <v>0.5</v>
      </c>
      <c r="BK114" s="4">
        <f t="shared" si="9"/>
        <v>0.33333333333333331</v>
      </c>
      <c r="BL114" s="4">
        <f t="shared" si="10"/>
        <v>1</v>
      </c>
      <c r="BM114" s="4">
        <f t="shared" si="11"/>
        <v>0.75</v>
      </c>
      <c r="BN114" s="4">
        <f t="shared" si="12"/>
        <v>2.583333333333333</v>
      </c>
      <c r="BO114" s="4">
        <f t="shared" si="13"/>
        <v>1</v>
      </c>
      <c r="BP114" s="4">
        <f t="shared" si="14"/>
        <v>1</v>
      </c>
      <c r="BQ114" s="4">
        <f t="shared" si="15"/>
        <v>2</v>
      </c>
    </row>
    <row r="115" spans="1:69" x14ac:dyDescent="0.2">
      <c r="A115" s="2">
        <v>114</v>
      </c>
      <c r="B115" s="2">
        <v>5682971</v>
      </c>
      <c r="C115" s="3" t="s">
        <v>299</v>
      </c>
      <c r="D115" s="2">
        <v>358</v>
      </c>
      <c r="E115" s="1" t="s">
        <v>300</v>
      </c>
      <c r="F115" s="2">
        <v>2</v>
      </c>
      <c r="G115" s="2">
        <v>14</v>
      </c>
      <c r="H115" s="2">
        <v>4</v>
      </c>
      <c r="I115" s="2">
        <v>0</v>
      </c>
      <c r="J115" s="2">
        <v>2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1</v>
      </c>
      <c r="R115" s="2">
        <v>0</v>
      </c>
      <c r="S115" s="2">
        <v>2</v>
      </c>
      <c r="T115" s="2">
        <v>0</v>
      </c>
      <c r="U115" s="2">
        <v>0</v>
      </c>
      <c r="V115" s="2">
        <v>0</v>
      </c>
      <c r="W115" s="2">
        <v>0</v>
      </c>
      <c r="X115" s="2">
        <v>2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3</v>
      </c>
      <c r="AI115" s="2">
        <v>3</v>
      </c>
      <c r="AJ115" s="2">
        <v>0</v>
      </c>
      <c r="AK115" s="2">
        <v>2</v>
      </c>
      <c r="AL115" s="2">
        <v>0</v>
      </c>
      <c r="AM115" s="2">
        <v>1</v>
      </c>
      <c r="AN115" s="2">
        <v>5</v>
      </c>
      <c r="AO115" s="2">
        <v>1</v>
      </c>
      <c r="AP115" s="2">
        <v>0</v>
      </c>
      <c r="AQ115" s="2">
        <v>0</v>
      </c>
      <c r="AR115" s="2">
        <v>0</v>
      </c>
      <c r="AS115" s="2">
        <v>5</v>
      </c>
      <c r="AT115" s="2">
        <v>1</v>
      </c>
      <c r="AU115" s="2">
        <v>0</v>
      </c>
      <c r="AV115" s="2">
        <v>0</v>
      </c>
      <c r="AW115" s="2">
        <v>0</v>
      </c>
      <c r="AX115" s="2">
        <v>4</v>
      </c>
      <c r="AY115" s="2">
        <v>1</v>
      </c>
      <c r="AZ115" s="2">
        <v>2</v>
      </c>
      <c r="BA115" s="2">
        <v>0</v>
      </c>
      <c r="BB115" s="2">
        <v>1</v>
      </c>
      <c r="BC115" s="2">
        <v>0</v>
      </c>
      <c r="BD115" s="2">
        <v>0</v>
      </c>
      <c r="BE115" s="2">
        <v>4</v>
      </c>
      <c r="BF115" s="2">
        <v>3</v>
      </c>
      <c r="BG115" s="2">
        <v>3</v>
      </c>
      <c r="BH115" s="2">
        <v>4</v>
      </c>
      <c r="BI115" s="2">
        <v>4</v>
      </c>
      <c r="BJ115" s="4">
        <f t="shared" si="8"/>
        <v>0.5</v>
      </c>
      <c r="BK115" s="4">
        <f t="shared" si="9"/>
        <v>0.33333333333333331</v>
      </c>
      <c r="BL115" s="4">
        <f t="shared" si="10"/>
        <v>0</v>
      </c>
      <c r="BM115" s="4">
        <f t="shared" si="11"/>
        <v>0.75</v>
      </c>
      <c r="BN115" s="4">
        <f t="shared" si="12"/>
        <v>1.5833333333333333</v>
      </c>
      <c r="BO115" s="4">
        <f t="shared" si="13"/>
        <v>0</v>
      </c>
      <c r="BP115" s="4">
        <f t="shared" si="14"/>
        <v>1</v>
      </c>
      <c r="BQ115" s="4">
        <f t="shared" si="15"/>
        <v>1</v>
      </c>
    </row>
    <row r="116" spans="1:69" x14ac:dyDescent="0.2">
      <c r="A116" s="2">
        <v>115</v>
      </c>
      <c r="B116" s="2">
        <v>5682982</v>
      </c>
      <c r="C116" s="3" t="s">
        <v>301</v>
      </c>
      <c r="D116" s="2">
        <v>297</v>
      </c>
      <c r="E116" s="1"/>
      <c r="F116" s="2">
        <v>2</v>
      </c>
      <c r="G116" s="2">
        <v>12</v>
      </c>
      <c r="H116" s="2">
        <v>4</v>
      </c>
      <c r="I116" s="2">
        <v>0</v>
      </c>
      <c r="J116" s="2">
        <v>2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4</v>
      </c>
      <c r="R116" s="2">
        <v>1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11</v>
      </c>
      <c r="AH116" s="2">
        <v>2</v>
      </c>
      <c r="AI116" s="2">
        <v>3</v>
      </c>
      <c r="AJ116" s="2">
        <v>1</v>
      </c>
      <c r="AK116" s="2">
        <v>2</v>
      </c>
      <c r="AL116" s="2">
        <v>0</v>
      </c>
      <c r="AM116" s="2">
        <v>2</v>
      </c>
      <c r="AN116" s="2">
        <v>3</v>
      </c>
      <c r="AO116" s="2">
        <v>0</v>
      </c>
      <c r="AP116" s="2">
        <v>0</v>
      </c>
      <c r="AQ116" s="2">
        <v>0</v>
      </c>
      <c r="AR116" s="2">
        <v>0</v>
      </c>
      <c r="AS116" s="2">
        <v>5</v>
      </c>
      <c r="AT116" s="2">
        <v>2</v>
      </c>
      <c r="AU116" s="2">
        <v>0</v>
      </c>
      <c r="AV116" s="2">
        <v>0</v>
      </c>
      <c r="AW116" s="2">
        <v>0</v>
      </c>
      <c r="AX116" s="2">
        <v>4</v>
      </c>
      <c r="AY116" s="2">
        <v>1</v>
      </c>
      <c r="AZ116" s="2">
        <v>2</v>
      </c>
      <c r="BA116" s="2">
        <v>0</v>
      </c>
      <c r="BB116" s="2">
        <v>1</v>
      </c>
      <c r="BC116" s="2">
        <v>0</v>
      </c>
      <c r="BD116" s="2">
        <v>0</v>
      </c>
      <c r="BE116" s="2">
        <v>4</v>
      </c>
      <c r="BF116" s="2">
        <v>2</v>
      </c>
      <c r="BG116" s="2">
        <v>3</v>
      </c>
      <c r="BH116" s="2">
        <v>4</v>
      </c>
      <c r="BI116" s="2">
        <v>1</v>
      </c>
      <c r="BJ116" s="4">
        <f t="shared" si="8"/>
        <v>0</v>
      </c>
      <c r="BK116" s="4">
        <f t="shared" si="9"/>
        <v>0.33333333333333331</v>
      </c>
      <c r="BL116" s="4">
        <f t="shared" si="10"/>
        <v>0</v>
      </c>
      <c r="BM116" s="4">
        <f t="shared" si="11"/>
        <v>0.75</v>
      </c>
      <c r="BN116" s="4">
        <f t="shared" si="12"/>
        <v>1.0833333333333333</v>
      </c>
      <c r="BO116" s="4">
        <f t="shared" si="13"/>
        <v>1</v>
      </c>
      <c r="BP116" s="4">
        <f t="shared" si="14"/>
        <v>0</v>
      </c>
      <c r="BQ116" s="4">
        <f t="shared" si="15"/>
        <v>1</v>
      </c>
    </row>
    <row r="117" spans="1:69" x14ac:dyDescent="0.2">
      <c r="A117" s="2">
        <v>116</v>
      </c>
      <c r="B117" s="2">
        <v>5683008</v>
      </c>
      <c r="C117" s="3" t="s">
        <v>302</v>
      </c>
      <c r="D117" s="2">
        <v>304</v>
      </c>
      <c r="E117" s="1" t="s">
        <v>303</v>
      </c>
      <c r="F117" s="2">
        <v>2</v>
      </c>
      <c r="G117" s="2">
        <v>11</v>
      </c>
      <c r="H117" s="2">
        <v>2</v>
      </c>
      <c r="I117" s="2">
        <v>0</v>
      </c>
      <c r="J117" s="2">
        <v>2</v>
      </c>
      <c r="K117" s="2">
        <v>3</v>
      </c>
      <c r="L117" s="2">
        <v>4</v>
      </c>
      <c r="M117" s="2">
        <v>0</v>
      </c>
      <c r="N117" s="2">
        <v>0</v>
      </c>
      <c r="O117" s="2">
        <v>0</v>
      </c>
      <c r="P117" s="2">
        <v>0</v>
      </c>
      <c r="Q117" s="2">
        <v>3</v>
      </c>
      <c r="R117" s="2">
        <v>1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11</v>
      </c>
      <c r="AH117" s="2">
        <v>1</v>
      </c>
      <c r="AI117" s="2">
        <v>2</v>
      </c>
      <c r="AJ117" s="2">
        <v>1</v>
      </c>
      <c r="AK117" s="2">
        <v>2</v>
      </c>
      <c r="AL117" s="2">
        <v>0</v>
      </c>
      <c r="AM117" s="2">
        <v>2</v>
      </c>
      <c r="AN117" s="2">
        <v>3</v>
      </c>
      <c r="AO117" s="2">
        <v>1</v>
      </c>
      <c r="AP117" s="2">
        <v>2</v>
      </c>
      <c r="AQ117" s="2">
        <v>3</v>
      </c>
      <c r="AR117" s="2">
        <v>4</v>
      </c>
      <c r="AS117" s="2">
        <v>0</v>
      </c>
      <c r="AT117" s="2">
        <v>1</v>
      </c>
      <c r="AU117" s="2">
        <v>0</v>
      </c>
      <c r="AV117" s="2">
        <v>0</v>
      </c>
      <c r="AW117" s="2">
        <v>3</v>
      </c>
      <c r="AX117" s="2">
        <v>0</v>
      </c>
      <c r="AY117" s="2">
        <v>0</v>
      </c>
      <c r="AZ117" s="2">
        <v>0</v>
      </c>
      <c r="BA117" s="2">
        <v>3</v>
      </c>
      <c r="BB117" s="2">
        <v>1</v>
      </c>
      <c r="BC117" s="2">
        <v>2</v>
      </c>
      <c r="BD117" s="2">
        <v>0</v>
      </c>
      <c r="BE117" s="2">
        <v>4</v>
      </c>
      <c r="BF117" s="2">
        <v>3</v>
      </c>
      <c r="BG117" s="2">
        <v>3</v>
      </c>
      <c r="BH117" s="2">
        <v>4</v>
      </c>
      <c r="BI117" s="2">
        <v>3</v>
      </c>
      <c r="BJ117" s="4">
        <f t="shared" si="8"/>
        <v>1.5</v>
      </c>
      <c r="BK117" s="4">
        <f t="shared" si="9"/>
        <v>-0.33333333333333331</v>
      </c>
      <c r="BL117" s="4">
        <f t="shared" si="10"/>
        <v>1</v>
      </c>
      <c r="BM117" s="4">
        <f t="shared" si="11"/>
        <v>0.5</v>
      </c>
      <c r="BN117" s="4">
        <f t="shared" si="12"/>
        <v>2.666666666666667</v>
      </c>
      <c r="BO117" s="4">
        <f t="shared" si="13"/>
        <v>0</v>
      </c>
      <c r="BP117" s="4">
        <f t="shared" si="14"/>
        <v>1</v>
      </c>
      <c r="BQ117" s="4">
        <f t="shared" si="15"/>
        <v>1</v>
      </c>
    </row>
    <row r="118" spans="1:69" x14ac:dyDescent="0.2">
      <c r="A118" s="2">
        <v>117</v>
      </c>
      <c r="B118" s="2">
        <v>5683032</v>
      </c>
      <c r="C118" s="3" t="s">
        <v>304</v>
      </c>
      <c r="D118" s="2">
        <v>96</v>
      </c>
      <c r="E118" s="1"/>
      <c r="F118" s="2">
        <v>2</v>
      </c>
      <c r="G118" s="2">
        <v>18</v>
      </c>
      <c r="H118" s="2">
        <v>4</v>
      </c>
      <c r="I118" s="2">
        <v>1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3</v>
      </c>
      <c r="R118" s="2">
        <v>0</v>
      </c>
      <c r="S118" s="2">
        <v>2</v>
      </c>
      <c r="T118" s="2">
        <v>0</v>
      </c>
      <c r="U118" s="2">
        <v>0</v>
      </c>
      <c r="V118" s="2">
        <v>0</v>
      </c>
      <c r="W118" s="2">
        <v>0</v>
      </c>
      <c r="X118" s="2">
        <v>2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3</v>
      </c>
      <c r="AI118" s="2">
        <v>2</v>
      </c>
      <c r="AJ118" s="2">
        <v>1</v>
      </c>
      <c r="AK118" s="2">
        <v>2</v>
      </c>
      <c r="AL118" s="2">
        <v>0</v>
      </c>
      <c r="AM118" s="2">
        <v>1</v>
      </c>
      <c r="AN118" s="2">
        <v>5</v>
      </c>
      <c r="AO118" s="2">
        <v>0</v>
      </c>
      <c r="AP118" s="2">
        <v>0</v>
      </c>
      <c r="AQ118" s="2">
        <v>0</v>
      </c>
      <c r="AR118" s="2">
        <v>0</v>
      </c>
      <c r="AS118" s="2">
        <v>5</v>
      </c>
      <c r="AT118" s="2">
        <v>1</v>
      </c>
      <c r="AU118" s="2">
        <v>0</v>
      </c>
      <c r="AV118" s="2">
        <v>0</v>
      </c>
      <c r="AW118" s="2">
        <v>3</v>
      </c>
      <c r="AX118" s="2">
        <v>0</v>
      </c>
      <c r="AY118" s="2">
        <v>0</v>
      </c>
      <c r="AZ118" s="2">
        <v>2</v>
      </c>
      <c r="BA118" s="2">
        <v>0</v>
      </c>
      <c r="BB118" s="2">
        <v>0</v>
      </c>
      <c r="BC118" s="2">
        <v>2</v>
      </c>
      <c r="BD118" s="2">
        <v>0</v>
      </c>
      <c r="BE118" s="2">
        <v>0</v>
      </c>
      <c r="BF118" s="2">
        <v>1</v>
      </c>
      <c r="BG118" s="2">
        <v>1</v>
      </c>
      <c r="BH118" s="2">
        <v>4</v>
      </c>
      <c r="BI118" s="2">
        <v>1</v>
      </c>
      <c r="BJ118" s="4">
        <f t="shared" si="8"/>
        <v>0</v>
      </c>
      <c r="BK118" s="4">
        <f t="shared" si="9"/>
        <v>-0.33333333333333331</v>
      </c>
      <c r="BL118" s="4">
        <f t="shared" si="10"/>
        <v>0</v>
      </c>
      <c r="BM118" s="4">
        <f t="shared" si="11"/>
        <v>-0.25</v>
      </c>
      <c r="BN118" s="4">
        <f t="shared" si="12"/>
        <v>-0.58333333333333326</v>
      </c>
      <c r="BO118" s="4">
        <f t="shared" si="13"/>
        <v>0</v>
      </c>
      <c r="BP118" s="4">
        <f t="shared" si="14"/>
        <v>0</v>
      </c>
      <c r="BQ118" s="4">
        <f t="shared" si="15"/>
        <v>0</v>
      </c>
    </row>
    <row r="119" spans="1:69" x14ac:dyDescent="0.2">
      <c r="A119" s="2">
        <v>118</v>
      </c>
      <c r="B119" s="2">
        <v>5683059</v>
      </c>
      <c r="C119" s="3" t="s">
        <v>305</v>
      </c>
      <c r="D119" s="2">
        <v>241</v>
      </c>
      <c r="E119" s="1"/>
      <c r="F119" s="2">
        <v>1</v>
      </c>
      <c r="G119" s="2">
        <v>11</v>
      </c>
      <c r="H119" s="2">
        <v>4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8</v>
      </c>
      <c r="Q119" s="2">
        <v>1</v>
      </c>
      <c r="R119" s="2">
        <v>1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11</v>
      </c>
      <c r="AH119" s="2">
        <v>1</v>
      </c>
      <c r="AI119" s="2">
        <v>2</v>
      </c>
      <c r="AJ119" s="2">
        <v>1</v>
      </c>
      <c r="AK119" s="2">
        <v>2</v>
      </c>
      <c r="AL119" s="2">
        <v>0</v>
      </c>
      <c r="AM119" s="2">
        <v>2</v>
      </c>
      <c r="AN119" s="2">
        <v>3</v>
      </c>
      <c r="AO119" s="2">
        <v>0</v>
      </c>
      <c r="AP119" s="2">
        <v>0</v>
      </c>
      <c r="AQ119" s="2">
        <v>0</v>
      </c>
      <c r="AR119" s="2">
        <v>0</v>
      </c>
      <c r="AS119" s="2">
        <v>5</v>
      </c>
      <c r="AT119" s="2">
        <v>2</v>
      </c>
      <c r="AU119" s="2">
        <v>0</v>
      </c>
      <c r="AV119" s="2">
        <v>2</v>
      </c>
      <c r="AW119" s="2">
        <v>0</v>
      </c>
      <c r="AX119" s="2">
        <v>0</v>
      </c>
      <c r="AY119" s="2">
        <v>0</v>
      </c>
      <c r="AZ119" s="2">
        <v>0</v>
      </c>
      <c r="BA119" s="2">
        <v>3</v>
      </c>
      <c r="BB119" s="2">
        <v>1</v>
      </c>
      <c r="BC119" s="2">
        <v>0</v>
      </c>
      <c r="BD119" s="2">
        <v>0</v>
      </c>
      <c r="BE119" s="2">
        <v>0</v>
      </c>
      <c r="BF119" s="2">
        <v>3</v>
      </c>
      <c r="BG119" s="2">
        <v>3</v>
      </c>
      <c r="BH119" s="2">
        <v>4</v>
      </c>
      <c r="BI119" s="2">
        <v>4</v>
      </c>
      <c r="BJ119" s="4">
        <f t="shared" si="8"/>
        <v>0</v>
      </c>
      <c r="BK119" s="4">
        <f t="shared" si="9"/>
        <v>0.33333333333333331</v>
      </c>
      <c r="BL119" s="4">
        <f t="shared" si="10"/>
        <v>1</v>
      </c>
      <c r="BM119" s="4">
        <f t="shared" si="11"/>
        <v>1</v>
      </c>
      <c r="BN119" s="4">
        <f t="shared" si="12"/>
        <v>2.333333333333333</v>
      </c>
      <c r="BO119" s="4">
        <f t="shared" si="13"/>
        <v>1</v>
      </c>
      <c r="BP119" s="4">
        <f t="shared" si="14"/>
        <v>1</v>
      </c>
      <c r="BQ119" s="4">
        <f t="shared" si="15"/>
        <v>2</v>
      </c>
    </row>
    <row r="120" spans="1:69" x14ac:dyDescent="0.2">
      <c r="A120" s="2">
        <v>119</v>
      </c>
      <c r="B120" s="2">
        <v>5683117</v>
      </c>
      <c r="C120" s="3" t="s">
        <v>306</v>
      </c>
      <c r="D120" s="2">
        <v>176</v>
      </c>
      <c r="E120" s="1"/>
      <c r="F120" s="2">
        <v>2</v>
      </c>
      <c r="G120" s="2">
        <v>25</v>
      </c>
      <c r="H120" s="2">
        <v>4</v>
      </c>
      <c r="I120" s="2">
        <v>0</v>
      </c>
      <c r="J120" s="2">
        <v>0</v>
      </c>
      <c r="K120" s="2">
        <v>3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1</v>
      </c>
      <c r="R120" s="2">
        <v>0</v>
      </c>
      <c r="S120" s="2">
        <v>2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3</v>
      </c>
      <c r="AI120" s="2">
        <v>4</v>
      </c>
      <c r="AJ120" s="2">
        <v>0</v>
      </c>
      <c r="AK120" s="2">
        <v>0</v>
      </c>
      <c r="AL120" s="2">
        <v>3</v>
      </c>
      <c r="AM120" s="2">
        <v>4</v>
      </c>
      <c r="AN120" s="2">
        <v>2</v>
      </c>
      <c r="AO120" s="2">
        <v>1</v>
      </c>
      <c r="AP120" s="2">
        <v>0</v>
      </c>
      <c r="AQ120" s="2">
        <v>0</v>
      </c>
      <c r="AR120" s="2">
        <v>0</v>
      </c>
      <c r="AS120" s="2">
        <v>0</v>
      </c>
      <c r="AT120" s="2">
        <v>2</v>
      </c>
      <c r="AU120" s="2">
        <v>0</v>
      </c>
      <c r="AV120" s="2">
        <v>2</v>
      </c>
      <c r="AW120" s="2">
        <v>0</v>
      </c>
      <c r="AX120" s="2">
        <v>0</v>
      </c>
      <c r="AY120" s="2">
        <v>0</v>
      </c>
      <c r="AZ120" s="2">
        <v>2</v>
      </c>
      <c r="BA120" s="2">
        <v>0</v>
      </c>
      <c r="BB120" s="2">
        <v>1</v>
      </c>
      <c r="BC120" s="2">
        <v>0</v>
      </c>
      <c r="BD120" s="2">
        <v>0</v>
      </c>
      <c r="BE120" s="2">
        <v>4</v>
      </c>
      <c r="BF120" s="2">
        <v>3</v>
      </c>
      <c r="BG120" s="2">
        <v>3</v>
      </c>
      <c r="BH120" s="2">
        <v>4</v>
      </c>
      <c r="BI120" s="2">
        <v>8</v>
      </c>
      <c r="BJ120" s="4">
        <f t="shared" si="8"/>
        <v>0.5</v>
      </c>
      <c r="BK120" s="4">
        <f t="shared" si="9"/>
        <v>0.33333333333333331</v>
      </c>
      <c r="BL120" s="4">
        <f t="shared" si="10"/>
        <v>0</v>
      </c>
      <c r="BM120" s="4">
        <f t="shared" si="11"/>
        <v>0.75</v>
      </c>
      <c r="BN120" s="4">
        <f t="shared" si="12"/>
        <v>1.5833333333333333</v>
      </c>
      <c r="BO120" s="4">
        <f t="shared" si="13"/>
        <v>1</v>
      </c>
      <c r="BP120" s="4">
        <f t="shared" si="14"/>
        <v>1</v>
      </c>
      <c r="BQ120" s="4">
        <f t="shared" si="15"/>
        <v>2</v>
      </c>
    </row>
    <row r="121" spans="1:69" x14ac:dyDescent="0.2">
      <c r="A121" s="2">
        <v>120</v>
      </c>
      <c r="B121" s="2">
        <v>5683511</v>
      </c>
      <c r="C121" s="3" t="s">
        <v>307</v>
      </c>
      <c r="D121" s="2">
        <v>246</v>
      </c>
      <c r="E121" s="1"/>
      <c r="F121" s="2">
        <v>2</v>
      </c>
      <c r="G121" s="2">
        <v>11</v>
      </c>
      <c r="H121" s="2">
        <v>4</v>
      </c>
      <c r="I121" s="2">
        <v>0</v>
      </c>
      <c r="J121" s="2">
        <v>0</v>
      </c>
      <c r="K121" s="2">
        <v>3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3</v>
      </c>
      <c r="R121" s="2">
        <v>1</v>
      </c>
      <c r="S121" s="2">
        <v>2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1</v>
      </c>
      <c r="AI121" s="2">
        <v>1</v>
      </c>
      <c r="AJ121" s="2">
        <v>1</v>
      </c>
      <c r="AK121" s="2">
        <v>2</v>
      </c>
      <c r="AL121" s="2">
        <v>0</v>
      </c>
      <c r="AM121" s="2">
        <v>2</v>
      </c>
      <c r="AN121" s="2">
        <v>1</v>
      </c>
      <c r="AO121" s="2">
        <v>1</v>
      </c>
      <c r="AP121" s="2">
        <v>0</v>
      </c>
      <c r="AQ121" s="2">
        <v>3</v>
      </c>
      <c r="AR121" s="2">
        <v>4</v>
      </c>
      <c r="AS121" s="2">
        <v>0</v>
      </c>
      <c r="AT121" s="2">
        <v>1</v>
      </c>
      <c r="AU121" s="2">
        <v>0</v>
      </c>
      <c r="AV121" s="2">
        <v>0</v>
      </c>
      <c r="AW121" s="2">
        <v>0</v>
      </c>
      <c r="AX121" s="2">
        <v>4</v>
      </c>
      <c r="AY121" s="2">
        <v>0</v>
      </c>
      <c r="AZ121" s="2">
        <v>0</v>
      </c>
      <c r="BA121" s="2">
        <v>3</v>
      </c>
      <c r="BB121" s="2">
        <v>1</v>
      </c>
      <c r="BC121" s="2">
        <v>0</v>
      </c>
      <c r="BD121" s="2">
        <v>0</v>
      </c>
      <c r="BE121" s="2">
        <v>4</v>
      </c>
      <c r="BF121" s="2">
        <v>3</v>
      </c>
      <c r="BG121" s="2">
        <v>1</v>
      </c>
      <c r="BH121" s="2">
        <v>4</v>
      </c>
      <c r="BI121" s="2">
        <v>3</v>
      </c>
      <c r="BJ121" s="4">
        <f t="shared" si="8"/>
        <v>1</v>
      </c>
      <c r="BK121" s="4">
        <f t="shared" si="9"/>
        <v>0.33333333333333331</v>
      </c>
      <c r="BL121" s="4">
        <f t="shared" si="10"/>
        <v>1</v>
      </c>
      <c r="BM121" s="4">
        <f t="shared" si="11"/>
        <v>0.75</v>
      </c>
      <c r="BN121" s="4">
        <f t="shared" si="12"/>
        <v>3.083333333333333</v>
      </c>
      <c r="BO121" s="4">
        <f t="shared" si="13"/>
        <v>0</v>
      </c>
      <c r="BP121" s="4">
        <f t="shared" si="14"/>
        <v>1</v>
      </c>
      <c r="BQ121" s="4">
        <f t="shared" si="15"/>
        <v>1</v>
      </c>
    </row>
    <row r="122" spans="1:69" x14ac:dyDescent="0.2">
      <c r="A122" s="2">
        <v>121</v>
      </c>
      <c r="B122" s="2">
        <v>5683589</v>
      </c>
      <c r="C122" s="3" t="s">
        <v>308</v>
      </c>
      <c r="D122" s="2">
        <v>430</v>
      </c>
      <c r="E122" s="1"/>
      <c r="F122" s="2">
        <v>1</v>
      </c>
      <c r="G122" s="2">
        <v>32</v>
      </c>
      <c r="H122" s="2">
        <v>2</v>
      </c>
      <c r="I122" s="2">
        <v>0</v>
      </c>
      <c r="J122" s="2">
        <v>0</v>
      </c>
      <c r="K122" s="2">
        <v>0</v>
      </c>
      <c r="L122" s="2">
        <v>4</v>
      </c>
      <c r="M122" s="2">
        <v>0</v>
      </c>
      <c r="N122" s="2">
        <v>0</v>
      </c>
      <c r="O122" s="2">
        <v>0</v>
      </c>
      <c r="P122" s="2">
        <v>0</v>
      </c>
      <c r="Q122" s="2">
        <v>3</v>
      </c>
      <c r="R122" s="2">
        <v>0</v>
      </c>
      <c r="S122" s="2">
        <v>2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3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3</v>
      </c>
      <c r="AI122" s="2">
        <v>3</v>
      </c>
      <c r="AJ122" s="2">
        <v>0</v>
      </c>
      <c r="AK122" s="2">
        <v>2</v>
      </c>
      <c r="AL122" s="2">
        <v>0</v>
      </c>
      <c r="AM122" s="2">
        <v>1</v>
      </c>
      <c r="AN122" s="2">
        <v>5</v>
      </c>
      <c r="AO122" s="2">
        <v>0</v>
      </c>
      <c r="AP122" s="2">
        <v>0</v>
      </c>
      <c r="AQ122" s="2">
        <v>0</v>
      </c>
      <c r="AR122" s="2">
        <v>0</v>
      </c>
      <c r="AS122" s="2">
        <v>5</v>
      </c>
      <c r="AT122" s="2">
        <v>2</v>
      </c>
      <c r="AU122" s="2">
        <v>1</v>
      </c>
      <c r="AV122" s="2">
        <v>0</v>
      </c>
      <c r="AW122" s="2">
        <v>0</v>
      </c>
      <c r="AX122" s="2">
        <v>0</v>
      </c>
      <c r="AY122" s="2">
        <v>1</v>
      </c>
      <c r="AZ122" s="2">
        <v>2</v>
      </c>
      <c r="BA122" s="2">
        <v>0</v>
      </c>
      <c r="BB122" s="2">
        <v>1</v>
      </c>
      <c r="BC122" s="2">
        <v>0</v>
      </c>
      <c r="BD122" s="2">
        <v>0</v>
      </c>
      <c r="BE122" s="2">
        <v>4</v>
      </c>
      <c r="BF122" s="2">
        <v>3</v>
      </c>
      <c r="BG122" s="2">
        <v>3</v>
      </c>
      <c r="BH122" s="2">
        <v>4</v>
      </c>
      <c r="BI122" s="2">
        <v>5</v>
      </c>
      <c r="BJ122" s="4">
        <f t="shared" si="8"/>
        <v>0</v>
      </c>
      <c r="BK122" s="4">
        <f t="shared" si="9"/>
        <v>0.33333333333333331</v>
      </c>
      <c r="BL122" s="4">
        <f t="shared" si="10"/>
        <v>0</v>
      </c>
      <c r="BM122" s="4">
        <f t="shared" si="11"/>
        <v>0.75</v>
      </c>
      <c r="BN122" s="4">
        <f t="shared" si="12"/>
        <v>1.0833333333333333</v>
      </c>
      <c r="BO122" s="4">
        <f t="shared" si="13"/>
        <v>1</v>
      </c>
      <c r="BP122" s="4">
        <f t="shared" si="14"/>
        <v>1</v>
      </c>
      <c r="BQ122" s="4">
        <f t="shared" si="15"/>
        <v>2</v>
      </c>
    </row>
    <row r="123" spans="1:69" x14ac:dyDescent="0.2">
      <c r="A123" s="2">
        <v>122</v>
      </c>
      <c r="B123" s="2">
        <v>5683604</v>
      </c>
      <c r="C123" s="3" t="s">
        <v>309</v>
      </c>
      <c r="D123" s="2">
        <v>140</v>
      </c>
      <c r="E123" s="1" t="s">
        <v>256</v>
      </c>
      <c r="F123" s="2">
        <v>2</v>
      </c>
      <c r="G123" s="2">
        <v>1</v>
      </c>
      <c r="H123" s="2">
        <v>1</v>
      </c>
      <c r="I123" s="2">
        <v>1</v>
      </c>
      <c r="J123" s="2">
        <v>2</v>
      </c>
      <c r="K123" s="2">
        <v>3</v>
      </c>
      <c r="L123" s="2">
        <v>4</v>
      </c>
      <c r="M123" s="2">
        <v>0</v>
      </c>
      <c r="N123" s="2">
        <v>6</v>
      </c>
      <c r="O123" s="2">
        <v>0</v>
      </c>
      <c r="P123" s="2">
        <v>0</v>
      </c>
      <c r="Q123" s="2">
        <v>1</v>
      </c>
      <c r="R123" s="2">
        <v>1</v>
      </c>
      <c r="S123" s="2">
        <v>0</v>
      </c>
      <c r="T123" s="2">
        <v>0</v>
      </c>
      <c r="U123" s="2">
        <v>4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11</v>
      </c>
      <c r="AH123" s="2">
        <v>3</v>
      </c>
      <c r="AI123" s="2">
        <v>2</v>
      </c>
      <c r="AJ123" s="2">
        <v>1</v>
      </c>
      <c r="AK123" s="2">
        <v>2</v>
      </c>
      <c r="AL123" s="2">
        <v>0</v>
      </c>
      <c r="AM123" s="2">
        <v>2</v>
      </c>
      <c r="AN123" s="2">
        <v>3</v>
      </c>
      <c r="AO123" s="2">
        <v>0</v>
      </c>
      <c r="AP123" s="2">
        <v>2</v>
      </c>
      <c r="AQ123" s="2">
        <v>0</v>
      </c>
      <c r="AR123" s="2">
        <v>4</v>
      </c>
      <c r="AS123" s="2">
        <v>0</v>
      </c>
      <c r="AT123" s="2">
        <v>3</v>
      </c>
      <c r="AU123" s="2">
        <v>1</v>
      </c>
      <c r="AV123" s="2">
        <v>2</v>
      </c>
      <c r="AW123" s="2">
        <v>0</v>
      </c>
      <c r="AX123" s="2">
        <v>0</v>
      </c>
      <c r="AY123" s="2">
        <v>0</v>
      </c>
      <c r="AZ123" s="2">
        <v>2</v>
      </c>
      <c r="BA123" s="2">
        <v>0</v>
      </c>
      <c r="BB123" s="2">
        <v>1</v>
      </c>
      <c r="BC123" s="2">
        <v>0</v>
      </c>
      <c r="BD123" s="2">
        <v>0</v>
      </c>
      <c r="BE123" s="2">
        <v>0</v>
      </c>
      <c r="BF123" s="2">
        <v>3</v>
      </c>
      <c r="BG123" s="2">
        <v>1</v>
      </c>
      <c r="BH123" s="2">
        <v>2</v>
      </c>
      <c r="BI123" s="2">
        <v>3</v>
      </c>
      <c r="BJ123" s="4">
        <f t="shared" si="8"/>
        <v>1</v>
      </c>
      <c r="BK123" s="4">
        <f t="shared" si="9"/>
        <v>0.66666666666666663</v>
      </c>
      <c r="BL123" s="4">
        <f t="shared" si="10"/>
        <v>0</v>
      </c>
      <c r="BM123" s="4">
        <f t="shared" si="11"/>
        <v>1</v>
      </c>
      <c r="BN123" s="4">
        <f t="shared" si="12"/>
        <v>2.6666666666666665</v>
      </c>
      <c r="BO123" s="4">
        <f t="shared" si="13"/>
        <v>0</v>
      </c>
      <c r="BP123" s="4">
        <f t="shared" si="14"/>
        <v>1</v>
      </c>
      <c r="BQ123" s="4">
        <f t="shared" si="15"/>
        <v>1</v>
      </c>
    </row>
    <row r="124" spans="1:69" x14ac:dyDescent="0.2">
      <c r="A124" s="2">
        <v>123</v>
      </c>
      <c r="B124" s="2">
        <v>5683687</v>
      </c>
      <c r="C124" s="3" t="s">
        <v>310</v>
      </c>
      <c r="D124" s="2">
        <v>223</v>
      </c>
      <c r="E124" s="1"/>
      <c r="F124" s="2">
        <v>1</v>
      </c>
      <c r="G124" s="2">
        <v>9</v>
      </c>
      <c r="H124" s="2">
        <v>2</v>
      </c>
      <c r="I124" s="2">
        <v>0</v>
      </c>
      <c r="J124" s="2">
        <v>0</v>
      </c>
      <c r="K124" s="2">
        <v>0</v>
      </c>
      <c r="L124" s="2">
        <v>4</v>
      </c>
      <c r="M124" s="2">
        <v>0</v>
      </c>
      <c r="N124" s="2">
        <v>0</v>
      </c>
      <c r="O124" s="2">
        <v>0</v>
      </c>
      <c r="P124" s="2">
        <v>0</v>
      </c>
      <c r="Q124" s="2">
        <v>3</v>
      </c>
      <c r="R124" s="2">
        <v>1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11</v>
      </c>
      <c r="AH124" s="2">
        <v>3</v>
      </c>
      <c r="AI124" s="2">
        <v>3</v>
      </c>
      <c r="AJ124" s="2">
        <v>0</v>
      </c>
      <c r="AK124" s="2">
        <v>2</v>
      </c>
      <c r="AL124" s="2">
        <v>0</v>
      </c>
      <c r="AM124" s="2">
        <v>2</v>
      </c>
      <c r="AN124" s="2">
        <v>5</v>
      </c>
      <c r="AO124" s="2">
        <v>0</v>
      </c>
      <c r="AP124" s="2">
        <v>0</v>
      </c>
      <c r="AQ124" s="2">
        <v>0</v>
      </c>
      <c r="AR124" s="2">
        <v>0</v>
      </c>
      <c r="AS124" s="2">
        <v>5</v>
      </c>
      <c r="AT124" s="2">
        <v>1</v>
      </c>
      <c r="AU124" s="2">
        <v>1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3</v>
      </c>
      <c r="BB124" s="2">
        <v>1</v>
      </c>
      <c r="BC124" s="2">
        <v>0</v>
      </c>
      <c r="BD124" s="2">
        <v>0</v>
      </c>
      <c r="BE124" s="2">
        <v>4</v>
      </c>
      <c r="BF124" s="2">
        <v>3</v>
      </c>
      <c r="BG124" s="2">
        <v>3</v>
      </c>
      <c r="BH124" s="2">
        <v>4</v>
      </c>
      <c r="BI124" s="2">
        <v>8</v>
      </c>
      <c r="BJ124" s="4">
        <f t="shared" si="8"/>
        <v>0</v>
      </c>
      <c r="BK124" s="4">
        <f t="shared" si="9"/>
        <v>0.33333333333333331</v>
      </c>
      <c r="BL124" s="4">
        <f t="shared" si="10"/>
        <v>1</v>
      </c>
      <c r="BM124" s="4">
        <f t="shared" si="11"/>
        <v>0.75</v>
      </c>
      <c r="BN124" s="4">
        <f t="shared" si="12"/>
        <v>2.083333333333333</v>
      </c>
      <c r="BO124" s="4">
        <f t="shared" si="13"/>
        <v>0</v>
      </c>
      <c r="BP124" s="4">
        <f t="shared" si="14"/>
        <v>1</v>
      </c>
      <c r="BQ124" s="4">
        <f t="shared" si="15"/>
        <v>1</v>
      </c>
    </row>
    <row r="125" spans="1:69" x14ac:dyDescent="0.2">
      <c r="A125" s="2">
        <v>124</v>
      </c>
      <c r="B125" s="2">
        <v>5683951</v>
      </c>
      <c r="C125" s="3" t="s">
        <v>311</v>
      </c>
      <c r="D125" s="2">
        <v>235</v>
      </c>
      <c r="E125" s="1"/>
      <c r="F125" s="2">
        <v>1</v>
      </c>
      <c r="G125" s="2">
        <v>22</v>
      </c>
      <c r="H125" s="2">
        <v>4</v>
      </c>
      <c r="I125" s="2">
        <v>0</v>
      </c>
      <c r="J125" s="2">
        <v>0</v>
      </c>
      <c r="K125" s="2">
        <v>3</v>
      </c>
      <c r="L125" s="2">
        <v>4</v>
      </c>
      <c r="M125" s="2">
        <v>0</v>
      </c>
      <c r="N125" s="2">
        <v>0</v>
      </c>
      <c r="O125" s="2">
        <v>0</v>
      </c>
      <c r="P125" s="2">
        <v>0</v>
      </c>
      <c r="Q125" s="2">
        <v>1</v>
      </c>
      <c r="R125" s="2">
        <v>0</v>
      </c>
      <c r="S125" s="2">
        <v>2</v>
      </c>
      <c r="T125" s="2">
        <v>0</v>
      </c>
      <c r="U125" s="2">
        <v>0</v>
      </c>
      <c r="V125" s="2">
        <v>0</v>
      </c>
      <c r="W125" s="2">
        <v>0</v>
      </c>
      <c r="X125" s="2">
        <v>2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1</v>
      </c>
      <c r="AI125" s="2">
        <v>2</v>
      </c>
      <c r="AJ125" s="2">
        <v>1</v>
      </c>
      <c r="AK125" s="2">
        <v>2</v>
      </c>
      <c r="AL125" s="2">
        <v>0</v>
      </c>
      <c r="AM125" s="2">
        <v>1</v>
      </c>
      <c r="AN125" s="2">
        <v>2</v>
      </c>
      <c r="AO125" s="2">
        <v>1</v>
      </c>
      <c r="AP125" s="2">
        <v>0</v>
      </c>
      <c r="AQ125" s="2">
        <v>0</v>
      </c>
      <c r="AR125" s="2">
        <v>0</v>
      </c>
      <c r="AS125" s="2">
        <v>0</v>
      </c>
      <c r="AT125" s="2">
        <v>1</v>
      </c>
      <c r="AU125" s="2">
        <v>1</v>
      </c>
      <c r="AV125" s="2">
        <v>2</v>
      </c>
      <c r="AW125" s="2">
        <v>0</v>
      </c>
      <c r="AX125" s="2">
        <v>0</v>
      </c>
      <c r="AY125" s="2">
        <v>0</v>
      </c>
      <c r="AZ125" s="2">
        <v>0</v>
      </c>
      <c r="BA125" s="2">
        <v>3</v>
      </c>
      <c r="BB125" s="2">
        <v>1</v>
      </c>
      <c r="BC125" s="2">
        <v>0</v>
      </c>
      <c r="BD125" s="2">
        <v>0</v>
      </c>
      <c r="BE125" s="2">
        <v>4</v>
      </c>
      <c r="BF125" s="2">
        <v>4</v>
      </c>
      <c r="BG125" s="2">
        <v>1</v>
      </c>
      <c r="BH125" s="2">
        <v>4</v>
      </c>
      <c r="BI125" s="2">
        <v>5</v>
      </c>
      <c r="BJ125" s="4">
        <f t="shared" si="8"/>
        <v>0.5</v>
      </c>
      <c r="BK125" s="4">
        <f t="shared" si="9"/>
        <v>0.66666666666666663</v>
      </c>
      <c r="BL125" s="4">
        <f t="shared" si="10"/>
        <v>1</v>
      </c>
      <c r="BM125" s="4">
        <f t="shared" si="11"/>
        <v>0.75</v>
      </c>
      <c r="BN125" s="4">
        <f t="shared" si="12"/>
        <v>2.9166666666666665</v>
      </c>
      <c r="BO125" s="4">
        <f t="shared" si="13"/>
        <v>0</v>
      </c>
      <c r="BP125" s="4">
        <f t="shared" si="14"/>
        <v>0</v>
      </c>
      <c r="BQ125" s="4">
        <f t="shared" si="15"/>
        <v>0</v>
      </c>
    </row>
    <row r="126" spans="1:69" x14ac:dyDescent="0.2">
      <c r="A126" s="2">
        <v>125</v>
      </c>
      <c r="B126" s="2">
        <v>5684351</v>
      </c>
      <c r="C126" s="3" t="s">
        <v>312</v>
      </c>
      <c r="D126" s="2">
        <v>246</v>
      </c>
      <c r="E126" s="1" t="s">
        <v>313</v>
      </c>
      <c r="F126" s="2">
        <v>2</v>
      </c>
      <c r="G126" s="2">
        <v>22</v>
      </c>
      <c r="H126" s="2">
        <v>4</v>
      </c>
      <c r="I126" s="2">
        <v>0</v>
      </c>
      <c r="J126" s="2">
        <v>2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2</v>
      </c>
      <c r="R126" s="2">
        <v>0</v>
      </c>
      <c r="S126" s="2">
        <v>0</v>
      </c>
      <c r="T126" s="2">
        <v>0</v>
      </c>
      <c r="U126" s="2">
        <v>4</v>
      </c>
      <c r="V126" s="2">
        <v>0</v>
      </c>
      <c r="W126" s="2">
        <v>0</v>
      </c>
      <c r="X126" s="2">
        <v>2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3</v>
      </c>
      <c r="AI126" s="2">
        <v>2</v>
      </c>
      <c r="AJ126" s="2">
        <v>0</v>
      </c>
      <c r="AK126" s="2">
        <v>0</v>
      </c>
      <c r="AL126" s="2">
        <v>3</v>
      </c>
      <c r="AM126" s="2">
        <v>4</v>
      </c>
      <c r="AN126" s="2">
        <v>3</v>
      </c>
      <c r="AO126" s="2">
        <v>1</v>
      </c>
      <c r="AP126" s="2">
        <v>0</v>
      </c>
      <c r="AQ126" s="2">
        <v>0</v>
      </c>
      <c r="AR126" s="2">
        <v>0</v>
      </c>
      <c r="AS126" s="2">
        <v>0</v>
      </c>
      <c r="AT126" s="2">
        <v>2</v>
      </c>
      <c r="AU126" s="2">
        <v>0</v>
      </c>
      <c r="AV126" s="2">
        <v>0</v>
      </c>
      <c r="AW126" s="2">
        <v>0</v>
      </c>
      <c r="AX126" s="2">
        <v>4</v>
      </c>
      <c r="AY126" s="2">
        <v>0</v>
      </c>
      <c r="AZ126" s="2">
        <v>0</v>
      </c>
      <c r="BA126" s="2">
        <v>3</v>
      </c>
      <c r="BB126" s="2">
        <v>1</v>
      </c>
      <c r="BC126" s="2">
        <v>0</v>
      </c>
      <c r="BD126" s="2">
        <v>0</v>
      </c>
      <c r="BE126" s="2">
        <v>0</v>
      </c>
      <c r="BF126" s="2">
        <v>3</v>
      </c>
      <c r="BG126" s="2">
        <v>1</v>
      </c>
      <c r="BH126" s="2">
        <v>4</v>
      </c>
      <c r="BI126" s="2">
        <v>6</v>
      </c>
      <c r="BJ126" s="4">
        <f t="shared" si="8"/>
        <v>0.5</v>
      </c>
      <c r="BK126" s="4">
        <f t="shared" si="9"/>
        <v>0.33333333333333331</v>
      </c>
      <c r="BL126" s="4">
        <f t="shared" si="10"/>
        <v>1</v>
      </c>
      <c r="BM126" s="4">
        <f t="shared" si="11"/>
        <v>1</v>
      </c>
      <c r="BN126" s="4">
        <f t="shared" si="12"/>
        <v>2.833333333333333</v>
      </c>
      <c r="BO126" s="4">
        <f t="shared" si="13"/>
        <v>1</v>
      </c>
      <c r="BP126" s="4">
        <f t="shared" si="14"/>
        <v>1</v>
      </c>
      <c r="BQ126" s="4">
        <f t="shared" si="15"/>
        <v>2</v>
      </c>
    </row>
    <row r="127" spans="1:69" x14ac:dyDescent="0.2">
      <c r="A127" s="2">
        <v>126</v>
      </c>
      <c r="B127" s="2">
        <v>5684374</v>
      </c>
      <c r="C127" s="3" t="s">
        <v>314</v>
      </c>
      <c r="D127" s="2">
        <v>257</v>
      </c>
      <c r="E127" s="1" t="s">
        <v>315</v>
      </c>
      <c r="F127" s="2">
        <v>2</v>
      </c>
      <c r="G127" s="2">
        <v>12</v>
      </c>
      <c r="H127" s="2">
        <v>2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8</v>
      </c>
      <c r="Q127" s="2">
        <v>1</v>
      </c>
      <c r="R127" s="2">
        <v>1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2</v>
      </c>
      <c r="AI127" s="2">
        <v>4</v>
      </c>
      <c r="AJ127" s="2">
        <v>0</v>
      </c>
      <c r="AK127" s="2">
        <v>0</v>
      </c>
      <c r="AL127" s="2">
        <v>3</v>
      </c>
      <c r="AM127" s="2">
        <v>2</v>
      </c>
      <c r="AN127" s="2">
        <v>5</v>
      </c>
      <c r="AO127" s="2">
        <v>0</v>
      </c>
      <c r="AP127" s="2">
        <v>0</v>
      </c>
      <c r="AQ127" s="2">
        <v>0</v>
      </c>
      <c r="AR127" s="2">
        <v>0</v>
      </c>
      <c r="AS127" s="2">
        <v>5</v>
      </c>
      <c r="AT127" s="2">
        <v>1</v>
      </c>
      <c r="AU127" s="2">
        <v>0</v>
      </c>
      <c r="AV127" s="2">
        <v>2</v>
      </c>
      <c r="AW127" s="2">
        <v>3</v>
      </c>
      <c r="AX127" s="2">
        <v>0</v>
      </c>
      <c r="AY127" s="2">
        <v>0</v>
      </c>
      <c r="AZ127" s="2">
        <v>0</v>
      </c>
      <c r="BA127" s="2">
        <v>3</v>
      </c>
      <c r="BB127" s="2">
        <v>1</v>
      </c>
      <c r="BC127" s="2">
        <v>0</v>
      </c>
      <c r="BD127" s="2">
        <v>0</v>
      </c>
      <c r="BE127" s="2">
        <v>0</v>
      </c>
      <c r="BF127" s="2">
        <v>3</v>
      </c>
      <c r="BG127" s="2">
        <v>1</v>
      </c>
      <c r="BH127" s="2">
        <v>4</v>
      </c>
      <c r="BI127" s="2">
        <v>1</v>
      </c>
      <c r="BJ127" s="4">
        <f t="shared" si="8"/>
        <v>0</v>
      </c>
      <c r="BK127" s="4">
        <f t="shared" si="9"/>
        <v>0</v>
      </c>
      <c r="BL127" s="4">
        <f t="shared" si="10"/>
        <v>1</v>
      </c>
      <c r="BM127" s="4">
        <f t="shared" si="11"/>
        <v>1</v>
      </c>
      <c r="BN127" s="4">
        <f t="shared" si="12"/>
        <v>2</v>
      </c>
      <c r="BO127" s="4">
        <f t="shared" si="13"/>
        <v>0</v>
      </c>
      <c r="BP127" s="4">
        <f t="shared" si="14"/>
        <v>1</v>
      </c>
      <c r="BQ127" s="4">
        <f t="shared" si="15"/>
        <v>1</v>
      </c>
    </row>
    <row r="128" spans="1:69" x14ac:dyDescent="0.2">
      <c r="A128" s="2">
        <v>127</v>
      </c>
      <c r="B128" s="2">
        <v>5684540</v>
      </c>
      <c r="C128" s="3" t="s">
        <v>316</v>
      </c>
      <c r="D128" s="2">
        <v>942</v>
      </c>
      <c r="E128" s="1"/>
      <c r="F128" s="2">
        <v>1</v>
      </c>
      <c r="G128" s="2">
        <v>34</v>
      </c>
      <c r="H128" s="2">
        <v>4</v>
      </c>
      <c r="I128" s="2">
        <v>0</v>
      </c>
      <c r="J128" s="2">
        <v>2</v>
      </c>
      <c r="K128" s="2">
        <v>0</v>
      </c>
      <c r="L128" s="2">
        <v>4</v>
      </c>
      <c r="M128" s="2">
        <v>0</v>
      </c>
      <c r="N128" s="2">
        <v>0</v>
      </c>
      <c r="O128" s="2">
        <v>0</v>
      </c>
      <c r="P128" s="2">
        <v>0</v>
      </c>
      <c r="Q128" s="2">
        <v>4</v>
      </c>
      <c r="R128" s="2">
        <v>0</v>
      </c>
      <c r="S128" s="2">
        <v>2</v>
      </c>
      <c r="T128" s="2">
        <v>0</v>
      </c>
      <c r="U128" s="2">
        <v>0</v>
      </c>
      <c r="V128" s="2">
        <v>0</v>
      </c>
      <c r="W128" s="2">
        <v>1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3</v>
      </c>
      <c r="AI128" s="2">
        <v>3</v>
      </c>
      <c r="AJ128" s="2">
        <v>0</v>
      </c>
      <c r="AK128" s="2">
        <v>2</v>
      </c>
      <c r="AL128" s="2">
        <v>0</v>
      </c>
      <c r="AM128" s="2">
        <v>1</v>
      </c>
      <c r="AN128" s="2">
        <v>2</v>
      </c>
      <c r="AO128" s="2">
        <v>1</v>
      </c>
      <c r="AP128" s="2">
        <v>0</v>
      </c>
      <c r="AQ128" s="2">
        <v>0</v>
      </c>
      <c r="AR128" s="2">
        <v>0</v>
      </c>
      <c r="AS128" s="2">
        <v>0</v>
      </c>
      <c r="AT128" s="2">
        <v>2</v>
      </c>
      <c r="AU128" s="2">
        <v>0</v>
      </c>
      <c r="AV128" s="2">
        <v>0</v>
      </c>
      <c r="AW128" s="2">
        <v>0</v>
      </c>
      <c r="AX128" s="2">
        <v>4</v>
      </c>
      <c r="AY128" s="2">
        <v>0</v>
      </c>
      <c r="AZ128" s="2">
        <v>0</v>
      </c>
      <c r="BA128" s="2">
        <v>3</v>
      </c>
      <c r="BB128" s="2">
        <v>1</v>
      </c>
      <c r="BC128" s="2">
        <v>0</v>
      </c>
      <c r="BD128" s="2">
        <v>0</v>
      </c>
      <c r="BE128" s="2">
        <v>4</v>
      </c>
      <c r="BF128" s="2">
        <v>3</v>
      </c>
      <c r="BG128" s="2">
        <v>1</v>
      </c>
      <c r="BH128" s="2">
        <v>4</v>
      </c>
      <c r="BI128" s="2">
        <v>5</v>
      </c>
      <c r="BJ128" s="4">
        <f t="shared" si="8"/>
        <v>0.5</v>
      </c>
      <c r="BK128" s="4">
        <f t="shared" si="9"/>
        <v>0.33333333333333331</v>
      </c>
      <c r="BL128" s="4">
        <f t="shared" si="10"/>
        <v>1</v>
      </c>
      <c r="BM128" s="4">
        <f t="shared" si="11"/>
        <v>0.75</v>
      </c>
      <c r="BN128" s="4">
        <f t="shared" si="12"/>
        <v>2.583333333333333</v>
      </c>
      <c r="BO128" s="4">
        <f t="shared" si="13"/>
        <v>1</v>
      </c>
      <c r="BP128" s="4">
        <f t="shared" si="14"/>
        <v>1</v>
      </c>
      <c r="BQ128" s="4">
        <f t="shared" si="15"/>
        <v>2</v>
      </c>
    </row>
    <row r="129" spans="1:69" x14ac:dyDescent="0.2">
      <c r="A129" s="2">
        <v>128</v>
      </c>
      <c r="B129" s="2">
        <v>5684948</v>
      </c>
      <c r="C129" s="3" t="s">
        <v>317</v>
      </c>
      <c r="D129" s="2">
        <v>151</v>
      </c>
      <c r="E129" s="1" t="s">
        <v>318</v>
      </c>
      <c r="F129" s="2">
        <v>2</v>
      </c>
      <c r="G129" s="2">
        <v>11</v>
      </c>
      <c r="H129" s="2">
        <v>2</v>
      </c>
      <c r="I129" s="2">
        <v>0</v>
      </c>
      <c r="J129" s="2">
        <v>2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3</v>
      </c>
      <c r="R129" s="2">
        <v>1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11</v>
      </c>
      <c r="AH129" s="2">
        <v>2</v>
      </c>
      <c r="AI129" s="2">
        <v>3</v>
      </c>
      <c r="AJ129" s="2">
        <v>1</v>
      </c>
      <c r="AK129" s="2">
        <v>0</v>
      </c>
      <c r="AL129" s="2">
        <v>0</v>
      </c>
      <c r="AM129" s="2">
        <v>2</v>
      </c>
      <c r="AN129" s="2">
        <v>3</v>
      </c>
      <c r="AO129" s="2">
        <v>0</v>
      </c>
      <c r="AP129" s="2">
        <v>0</v>
      </c>
      <c r="AQ129" s="2">
        <v>0</v>
      </c>
      <c r="AR129" s="2">
        <v>4</v>
      </c>
      <c r="AS129" s="2">
        <v>0</v>
      </c>
      <c r="AT129" s="2">
        <v>1</v>
      </c>
      <c r="AU129" s="2">
        <v>0</v>
      </c>
      <c r="AV129" s="2">
        <v>0</v>
      </c>
      <c r="AW129" s="2">
        <v>0</v>
      </c>
      <c r="AX129" s="2">
        <v>4</v>
      </c>
      <c r="AY129" s="2">
        <v>0</v>
      </c>
      <c r="AZ129" s="2">
        <v>2</v>
      </c>
      <c r="BA129" s="2">
        <v>0</v>
      </c>
      <c r="BB129" s="2">
        <v>1</v>
      </c>
      <c r="BC129" s="2">
        <v>0</v>
      </c>
      <c r="BD129" s="2">
        <v>0</v>
      </c>
      <c r="BE129" s="2">
        <v>0</v>
      </c>
      <c r="BF129" s="2">
        <v>1</v>
      </c>
      <c r="BG129" s="2">
        <v>3</v>
      </c>
      <c r="BH129" s="2">
        <v>4</v>
      </c>
      <c r="BI129" s="2">
        <v>4</v>
      </c>
      <c r="BJ129" s="4">
        <f t="shared" si="8"/>
        <v>0.5</v>
      </c>
      <c r="BK129" s="4">
        <f t="shared" si="9"/>
        <v>0.33333333333333331</v>
      </c>
      <c r="BL129" s="4">
        <f t="shared" si="10"/>
        <v>0</v>
      </c>
      <c r="BM129" s="4">
        <f t="shared" si="11"/>
        <v>1</v>
      </c>
      <c r="BN129" s="4">
        <f t="shared" si="12"/>
        <v>1.8333333333333333</v>
      </c>
      <c r="BO129" s="4">
        <f t="shared" si="13"/>
        <v>0</v>
      </c>
      <c r="BP129" s="4">
        <f t="shared" si="14"/>
        <v>0</v>
      </c>
      <c r="BQ129" s="4">
        <f t="shared" si="15"/>
        <v>0</v>
      </c>
    </row>
    <row r="130" spans="1:69" x14ac:dyDescent="0.2">
      <c r="A130" s="2">
        <v>129</v>
      </c>
      <c r="B130" s="2">
        <v>5685328</v>
      </c>
      <c r="C130" s="3" t="s">
        <v>319</v>
      </c>
      <c r="D130" s="2">
        <v>99</v>
      </c>
      <c r="E130" s="1"/>
      <c r="F130" s="2">
        <v>2</v>
      </c>
      <c r="G130" s="2">
        <v>11</v>
      </c>
      <c r="H130" s="2">
        <v>2</v>
      </c>
      <c r="I130" s="2">
        <v>0</v>
      </c>
      <c r="J130" s="2">
        <v>2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3</v>
      </c>
      <c r="R130" s="2">
        <v>1</v>
      </c>
      <c r="S130" s="2">
        <v>2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3</v>
      </c>
      <c r="AI130" s="2">
        <v>2</v>
      </c>
      <c r="AJ130" s="2">
        <v>1</v>
      </c>
      <c r="AK130" s="2">
        <v>0</v>
      </c>
      <c r="AL130" s="2">
        <v>0</v>
      </c>
      <c r="AM130" s="2">
        <v>2</v>
      </c>
      <c r="AN130" s="2">
        <v>3</v>
      </c>
      <c r="AO130" s="2">
        <v>0</v>
      </c>
      <c r="AP130" s="2">
        <v>0</v>
      </c>
      <c r="AQ130" s="2">
        <v>0</v>
      </c>
      <c r="AR130" s="2">
        <v>0</v>
      </c>
      <c r="AS130" s="2">
        <v>5</v>
      </c>
      <c r="AT130" s="2">
        <v>1</v>
      </c>
      <c r="AU130" s="2">
        <v>1</v>
      </c>
      <c r="AV130" s="2">
        <v>0</v>
      </c>
      <c r="AW130" s="2">
        <v>0</v>
      </c>
      <c r="AX130" s="2">
        <v>4</v>
      </c>
      <c r="AY130" s="2">
        <v>0</v>
      </c>
      <c r="AZ130" s="2">
        <v>0</v>
      </c>
      <c r="BA130" s="2">
        <v>3</v>
      </c>
      <c r="BB130" s="2">
        <v>1</v>
      </c>
      <c r="BC130" s="2">
        <v>0</v>
      </c>
      <c r="BD130" s="2">
        <v>0</v>
      </c>
      <c r="BE130" s="2">
        <v>0</v>
      </c>
      <c r="BF130" s="2">
        <v>1</v>
      </c>
      <c r="BG130" s="2">
        <v>3</v>
      </c>
      <c r="BH130" s="2">
        <v>3</v>
      </c>
      <c r="BI130" s="2">
        <v>8</v>
      </c>
      <c r="BJ130" s="4">
        <f t="shared" si="8"/>
        <v>0</v>
      </c>
      <c r="BK130" s="4">
        <f t="shared" si="9"/>
        <v>0.66666666666666663</v>
      </c>
      <c r="BL130" s="4">
        <f t="shared" si="10"/>
        <v>1</v>
      </c>
      <c r="BM130" s="4">
        <f t="shared" si="11"/>
        <v>1</v>
      </c>
      <c r="BN130" s="4">
        <f t="shared" si="12"/>
        <v>2.6666666666666665</v>
      </c>
      <c r="BO130" s="4">
        <f t="shared" si="13"/>
        <v>0</v>
      </c>
      <c r="BP130" s="4">
        <f t="shared" si="14"/>
        <v>0</v>
      </c>
      <c r="BQ130" s="4">
        <f t="shared" si="15"/>
        <v>0</v>
      </c>
    </row>
    <row r="131" spans="1:69" x14ac:dyDescent="0.2">
      <c r="A131" s="2">
        <v>130</v>
      </c>
      <c r="B131" s="2">
        <v>5685489</v>
      </c>
      <c r="C131" s="3" t="s">
        <v>320</v>
      </c>
      <c r="D131" s="2">
        <v>226</v>
      </c>
      <c r="E131" s="1"/>
      <c r="F131" s="2">
        <v>1</v>
      </c>
      <c r="G131" s="2">
        <v>25</v>
      </c>
      <c r="H131" s="2">
        <v>3</v>
      </c>
      <c r="I131" s="2">
        <v>0</v>
      </c>
      <c r="J131" s="2">
        <v>0</v>
      </c>
      <c r="K131" s="2">
        <v>0</v>
      </c>
      <c r="L131" s="2">
        <v>4</v>
      </c>
      <c r="M131" s="2">
        <v>0</v>
      </c>
      <c r="N131" s="2">
        <v>0</v>
      </c>
      <c r="O131" s="2">
        <v>0</v>
      </c>
      <c r="P131" s="2">
        <v>0</v>
      </c>
      <c r="Q131" s="2">
        <v>2</v>
      </c>
      <c r="R131" s="2">
        <v>0</v>
      </c>
      <c r="S131" s="2">
        <v>2</v>
      </c>
      <c r="T131" s="2">
        <v>0</v>
      </c>
      <c r="U131" s="2">
        <v>0</v>
      </c>
      <c r="V131" s="2">
        <v>0</v>
      </c>
      <c r="W131" s="2">
        <v>0</v>
      </c>
      <c r="X131" s="2">
        <v>2</v>
      </c>
      <c r="Y131" s="2">
        <v>3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1</v>
      </c>
      <c r="AI131" s="2">
        <v>2</v>
      </c>
      <c r="AJ131" s="2">
        <v>1</v>
      </c>
      <c r="AK131" s="2">
        <v>2</v>
      </c>
      <c r="AL131" s="2">
        <v>0</v>
      </c>
      <c r="AM131" s="2">
        <v>1</v>
      </c>
      <c r="AN131" s="2">
        <v>2</v>
      </c>
      <c r="AO131" s="2">
        <v>0</v>
      </c>
      <c r="AP131" s="2">
        <v>0</v>
      </c>
      <c r="AQ131" s="2">
        <v>0</v>
      </c>
      <c r="AR131" s="2">
        <v>4</v>
      </c>
      <c r="AS131" s="2">
        <v>0</v>
      </c>
      <c r="AT131" s="2">
        <v>1</v>
      </c>
      <c r="AU131" s="2">
        <v>1</v>
      </c>
      <c r="AV131" s="2">
        <v>0</v>
      </c>
      <c r="AW131" s="2">
        <v>3</v>
      </c>
      <c r="AX131" s="2">
        <v>0</v>
      </c>
      <c r="AY131" s="2">
        <v>1</v>
      </c>
      <c r="AZ131" s="2">
        <v>2</v>
      </c>
      <c r="BA131" s="2">
        <v>0</v>
      </c>
      <c r="BB131" s="2">
        <v>1</v>
      </c>
      <c r="BC131" s="2">
        <v>0</v>
      </c>
      <c r="BD131" s="2">
        <v>0</v>
      </c>
      <c r="BE131" s="2">
        <v>4</v>
      </c>
      <c r="BF131" s="2">
        <v>1</v>
      </c>
      <c r="BG131" s="2">
        <v>1</v>
      </c>
      <c r="BH131" s="2">
        <v>2</v>
      </c>
      <c r="BI131" s="2">
        <v>8</v>
      </c>
      <c r="BJ131" s="4">
        <f t="shared" ref="BJ131:BJ164" si="16">IF(AO131=1,"0,5",0)+IF(AR131=4,"0,5",0)-IF(AP131=2,"-0,5",0)-IF(AQ131=2,"-0,5",0)</f>
        <v>0.5</v>
      </c>
      <c r="BK131" s="4">
        <f t="shared" ref="BK131:BK164" si="17">IF(AU131=1,1/3,0)+IF(AV131=2,1/3,0)+IF(AW131=3,-1/3,0)+IF(AX131=4,1/3,0)</f>
        <v>0</v>
      </c>
      <c r="BL131" s="4">
        <f t="shared" ref="BL131:BL164" si="18">IF(BA131=3,1,0)</f>
        <v>0</v>
      </c>
      <c r="BM131" s="4">
        <f t="shared" ref="BM131:BM164" si="19">IF(BB131=1,1,0)-IF(BC131=2,0.25,0)-IF(BD131=3,0.25,0)-IF(BE131=4,0.25,0)</f>
        <v>0.75</v>
      </c>
      <c r="BN131" s="4">
        <f t="shared" ref="BN131:BN164" si="20">BJ131+BK131+BL131+BM131</f>
        <v>1.25</v>
      </c>
      <c r="BO131" s="4">
        <f t="shared" ref="BO131:BO164" si="21">IF(AT131=2,1,0)</f>
        <v>0</v>
      </c>
      <c r="BP131" s="4">
        <f t="shared" ref="BP131:BP164" si="22">IF(BF131=3,1,0)</f>
        <v>0</v>
      </c>
      <c r="BQ131" s="4">
        <f t="shared" ref="BQ131:BQ164" si="23">BO131+BP131</f>
        <v>0</v>
      </c>
    </row>
    <row r="132" spans="1:69" x14ac:dyDescent="0.2">
      <c r="A132" s="2">
        <v>131</v>
      </c>
      <c r="B132" s="2">
        <v>5685606</v>
      </c>
      <c r="C132" s="3" t="s">
        <v>321</v>
      </c>
      <c r="D132" s="2">
        <v>258</v>
      </c>
      <c r="E132" s="1"/>
      <c r="F132" s="2">
        <v>1</v>
      </c>
      <c r="G132" s="2">
        <v>35</v>
      </c>
      <c r="H132" s="2">
        <v>4</v>
      </c>
      <c r="I132" s="2">
        <v>0</v>
      </c>
      <c r="J132" s="2">
        <v>0</v>
      </c>
      <c r="K132" s="2">
        <v>3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4</v>
      </c>
      <c r="R132" s="2">
        <v>0</v>
      </c>
      <c r="S132" s="2">
        <v>2</v>
      </c>
      <c r="T132" s="2">
        <v>0</v>
      </c>
      <c r="U132" s="2">
        <v>0</v>
      </c>
      <c r="V132" s="2">
        <v>0</v>
      </c>
      <c r="W132" s="2">
        <v>0</v>
      </c>
      <c r="X132" s="2">
        <v>2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3</v>
      </c>
      <c r="AI132" s="2">
        <v>3</v>
      </c>
      <c r="AJ132" s="2">
        <v>0</v>
      </c>
      <c r="AK132" s="2">
        <v>2</v>
      </c>
      <c r="AL132" s="2">
        <v>0</v>
      </c>
      <c r="AM132" s="2">
        <v>1</v>
      </c>
      <c r="AN132" s="2">
        <v>2</v>
      </c>
      <c r="AO132" s="2">
        <v>1</v>
      </c>
      <c r="AP132" s="2">
        <v>0</v>
      </c>
      <c r="AQ132" s="2">
        <v>0</v>
      </c>
      <c r="AR132" s="2">
        <v>0</v>
      </c>
      <c r="AS132" s="2">
        <v>0</v>
      </c>
      <c r="AT132" s="2">
        <v>2</v>
      </c>
      <c r="AU132" s="2">
        <v>0</v>
      </c>
      <c r="AV132" s="2">
        <v>0</v>
      </c>
      <c r="AW132" s="2">
        <v>0</v>
      </c>
      <c r="AX132" s="2">
        <v>4</v>
      </c>
      <c r="AY132" s="2">
        <v>0</v>
      </c>
      <c r="AZ132" s="2">
        <v>0</v>
      </c>
      <c r="BA132" s="2">
        <v>3</v>
      </c>
      <c r="BB132" s="2">
        <v>1</v>
      </c>
      <c r="BC132" s="2">
        <v>0</v>
      </c>
      <c r="BD132" s="2">
        <v>0</v>
      </c>
      <c r="BE132" s="2">
        <v>4</v>
      </c>
      <c r="BF132" s="2">
        <v>3</v>
      </c>
      <c r="BG132" s="2">
        <v>1</v>
      </c>
      <c r="BH132" s="2">
        <v>4</v>
      </c>
      <c r="BI132" s="2">
        <v>3</v>
      </c>
      <c r="BJ132" s="4">
        <f t="shared" si="16"/>
        <v>0.5</v>
      </c>
      <c r="BK132" s="4">
        <f t="shared" si="17"/>
        <v>0.33333333333333331</v>
      </c>
      <c r="BL132" s="4">
        <f t="shared" si="18"/>
        <v>1</v>
      </c>
      <c r="BM132" s="4">
        <f t="shared" si="19"/>
        <v>0.75</v>
      </c>
      <c r="BN132" s="4">
        <f t="shared" si="20"/>
        <v>2.583333333333333</v>
      </c>
      <c r="BO132" s="4">
        <f t="shared" si="21"/>
        <v>1</v>
      </c>
      <c r="BP132" s="4">
        <f t="shared" si="22"/>
        <v>1</v>
      </c>
      <c r="BQ132" s="4">
        <f t="shared" si="23"/>
        <v>2</v>
      </c>
    </row>
    <row r="133" spans="1:69" x14ac:dyDescent="0.2">
      <c r="A133" s="2">
        <v>132</v>
      </c>
      <c r="B133" s="2">
        <v>5686057</v>
      </c>
      <c r="C133" s="3" t="s">
        <v>322</v>
      </c>
      <c r="D133" s="2">
        <v>222</v>
      </c>
      <c r="E133" s="1" t="s">
        <v>323</v>
      </c>
      <c r="F133" s="2">
        <v>1</v>
      </c>
      <c r="G133" s="2">
        <v>31</v>
      </c>
      <c r="H133" s="2">
        <v>4</v>
      </c>
      <c r="I133" s="2">
        <v>0</v>
      </c>
      <c r="J133" s="2">
        <v>2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3</v>
      </c>
      <c r="R133" s="2">
        <v>0</v>
      </c>
      <c r="S133" s="2">
        <v>2</v>
      </c>
      <c r="T133" s="2">
        <v>0</v>
      </c>
      <c r="U133" s="2">
        <v>0</v>
      </c>
      <c r="V133" s="2">
        <v>0</v>
      </c>
      <c r="W133" s="2">
        <v>0</v>
      </c>
      <c r="X133" s="2">
        <v>2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1</v>
      </c>
      <c r="AI133" s="2">
        <v>3</v>
      </c>
      <c r="AJ133" s="2">
        <v>0</v>
      </c>
      <c r="AK133" s="2">
        <v>2</v>
      </c>
      <c r="AL133" s="2">
        <v>0</v>
      </c>
      <c r="AM133" s="2">
        <v>3</v>
      </c>
      <c r="AN133" s="2">
        <v>2</v>
      </c>
      <c r="AO133" s="2">
        <v>0</v>
      </c>
      <c r="AP133" s="2">
        <v>0</v>
      </c>
      <c r="AQ133" s="2">
        <v>0</v>
      </c>
      <c r="AR133" s="2">
        <v>0</v>
      </c>
      <c r="AS133" s="2">
        <v>5</v>
      </c>
      <c r="AT133" s="2">
        <v>2</v>
      </c>
      <c r="AU133" s="2">
        <v>0</v>
      </c>
      <c r="AV133" s="2">
        <v>0</v>
      </c>
      <c r="AW133" s="2">
        <v>3</v>
      </c>
      <c r="AX133" s="2">
        <v>0</v>
      </c>
      <c r="AY133" s="2">
        <v>0</v>
      </c>
      <c r="AZ133" s="2">
        <v>0</v>
      </c>
      <c r="BA133" s="2">
        <v>3</v>
      </c>
      <c r="BB133" s="2">
        <v>1</v>
      </c>
      <c r="BC133" s="2">
        <v>0</v>
      </c>
      <c r="BD133" s="2">
        <v>0</v>
      </c>
      <c r="BE133" s="2">
        <v>4</v>
      </c>
      <c r="BF133" s="2">
        <v>2</v>
      </c>
      <c r="BG133" s="2">
        <v>1</v>
      </c>
      <c r="BH133" s="2">
        <v>4</v>
      </c>
      <c r="BI133" s="2">
        <v>3</v>
      </c>
      <c r="BJ133" s="4">
        <f t="shared" si="16"/>
        <v>0</v>
      </c>
      <c r="BK133" s="4">
        <f t="shared" si="17"/>
        <v>-0.33333333333333331</v>
      </c>
      <c r="BL133" s="4">
        <f t="shared" si="18"/>
        <v>1</v>
      </c>
      <c r="BM133" s="4">
        <f t="shared" si="19"/>
        <v>0.75</v>
      </c>
      <c r="BN133" s="4">
        <f t="shared" si="20"/>
        <v>1.4166666666666667</v>
      </c>
      <c r="BO133" s="4">
        <f t="shared" si="21"/>
        <v>1</v>
      </c>
      <c r="BP133" s="4">
        <f t="shared" si="22"/>
        <v>0</v>
      </c>
      <c r="BQ133" s="4">
        <f t="shared" si="23"/>
        <v>1</v>
      </c>
    </row>
    <row r="134" spans="1:69" x14ac:dyDescent="0.2">
      <c r="A134" s="2">
        <v>133</v>
      </c>
      <c r="B134" s="2">
        <v>5686087</v>
      </c>
      <c r="C134" s="3" t="s">
        <v>324</v>
      </c>
      <c r="D134" s="2">
        <v>336</v>
      </c>
      <c r="E134" s="1"/>
      <c r="F134" s="2">
        <v>1</v>
      </c>
      <c r="G134" s="2">
        <v>42</v>
      </c>
      <c r="H134" s="2">
        <v>4</v>
      </c>
      <c r="I134" s="2">
        <v>0</v>
      </c>
      <c r="J134" s="2">
        <v>0</v>
      </c>
      <c r="K134" s="2">
        <v>0</v>
      </c>
      <c r="L134" s="2">
        <v>4</v>
      </c>
      <c r="M134" s="2">
        <v>0</v>
      </c>
      <c r="N134" s="2">
        <v>0</v>
      </c>
      <c r="O134" s="2">
        <v>0</v>
      </c>
      <c r="P134" s="2">
        <v>0</v>
      </c>
      <c r="Q134" s="2">
        <v>4</v>
      </c>
      <c r="R134" s="2">
        <v>0</v>
      </c>
      <c r="S134" s="2">
        <v>0</v>
      </c>
      <c r="T134" s="2">
        <v>0</v>
      </c>
      <c r="U134" s="2">
        <v>0</v>
      </c>
      <c r="V134" s="2">
        <v>5</v>
      </c>
      <c r="W134" s="2">
        <v>0</v>
      </c>
      <c r="X134" s="2">
        <v>0</v>
      </c>
      <c r="Y134" s="2">
        <v>3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3</v>
      </c>
      <c r="AI134" s="2">
        <v>3</v>
      </c>
      <c r="AJ134" s="2">
        <v>1</v>
      </c>
      <c r="AK134" s="2">
        <v>0</v>
      </c>
      <c r="AL134" s="2">
        <v>0</v>
      </c>
      <c r="AM134" s="2">
        <v>3</v>
      </c>
      <c r="AN134" s="2">
        <v>5</v>
      </c>
      <c r="AO134" s="2">
        <v>1</v>
      </c>
      <c r="AP134" s="2">
        <v>0</v>
      </c>
      <c r="AQ134" s="2">
        <v>0</v>
      </c>
      <c r="AR134" s="2">
        <v>0</v>
      </c>
      <c r="AS134" s="2">
        <v>0</v>
      </c>
      <c r="AT134" s="2">
        <v>2</v>
      </c>
      <c r="AU134" s="2">
        <v>1</v>
      </c>
      <c r="AV134" s="2">
        <v>2</v>
      </c>
      <c r="AW134" s="2">
        <v>0</v>
      </c>
      <c r="AX134" s="2">
        <v>0</v>
      </c>
      <c r="AY134" s="2">
        <v>1</v>
      </c>
      <c r="AZ134" s="2">
        <v>2</v>
      </c>
      <c r="BA134" s="2">
        <v>0</v>
      </c>
      <c r="BB134" s="2">
        <v>1</v>
      </c>
      <c r="BC134" s="2">
        <v>0</v>
      </c>
      <c r="BD134" s="2">
        <v>0</v>
      </c>
      <c r="BE134" s="2">
        <v>4</v>
      </c>
      <c r="BF134" s="2">
        <v>3</v>
      </c>
      <c r="BG134" s="2">
        <v>2</v>
      </c>
      <c r="BH134" s="2">
        <v>4</v>
      </c>
      <c r="BI134" s="2">
        <v>1</v>
      </c>
      <c r="BJ134" s="4">
        <f t="shared" si="16"/>
        <v>0.5</v>
      </c>
      <c r="BK134" s="4">
        <f t="shared" si="17"/>
        <v>0.66666666666666663</v>
      </c>
      <c r="BL134" s="4">
        <f t="shared" si="18"/>
        <v>0</v>
      </c>
      <c r="BM134" s="4">
        <f t="shared" si="19"/>
        <v>0.75</v>
      </c>
      <c r="BN134" s="4">
        <f t="shared" si="20"/>
        <v>1.9166666666666665</v>
      </c>
      <c r="BO134" s="4">
        <f t="shared" si="21"/>
        <v>1</v>
      </c>
      <c r="BP134" s="4">
        <f t="shared" si="22"/>
        <v>1</v>
      </c>
      <c r="BQ134" s="4">
        <f t="shared" si="23"/>
        <v>2</v>
      </c>
    </row>
    <row r="135" spans="1:69" x14ac:dyDescent="0.2">
      <c r="A135" s="2">
        <v>134</v>
      </c>
      <c r="B135" s="2">
        <v>5686134</v>
      </c>
      <c r="C135" s="3" t="s">
        <v>326</v>
      </c>
      <c r="D135" s="2">
        <v>529</v>
      </c>
      <c r="E135" s="1"/>
      <c r="F135" s="2">
        <v>1</v>
      </c>
      <c r="G135" s="2">
        <v>29</v>
      </c>
      <c r="H135" s="2">
        <v>4</v>
      </c>
      <c r="I135" s="2">
        <v>0</v>
      </c>
      <c r="J135" s="2">
        <v>0</v>
      </c>
      <c r="K135" s="2">
        <v>0</v>
      </c>
      <c r="L135" s="2">
        <v>4</v>
      </c>
      <c r="M135" s="2">
        <v>0</v>
      </c>
      <c r="N135" s="2">
        <v>0</v>
      </c>
      <c r="O135" s="2">
        <v>0</v>
      </c>
      <c r="P135" s="2">
        <v>0</v>
      </c>
      <c r="Q135" s="2">
        <v>1</v>
      </c>
      <c r="R135" s="2">
        <v>0</v>
      </c>
      <c r="S135" s="2">
        <v>2</v>
      </c>
      <c r="T135" s="2">
        <v>0</v>
      </c>
      <c r="U135" s="2">
        <v>0</v>
      </c>
      <c r="V135" s="2">
        <v>0</v>
      </c>
      <c r="W135" s="2">
        <v>1</v>
      </c>
      <c r="X135" s="2">
        <v>2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3</v>
      </c>
      <c r="AI135" s="2">
        <v>3</v>
      </c>
      <c r="AJ135" s="2">
        <v>1</v>
      </c>
      <c r="AK135" s="2">
        <v>0</v>
      </c>
      <c r="AL135" s="2">
        <v>0</v>
      </c>
      <c r="AM135" s="2">
        <v>1</v>
      </c>
      <c r="AN135" s="2">
        <v>3</v>
      </c>
      <c r="AO135" s="2">
        <v>0</v>
      </c>
      <c r="AP135" s="2">
        <v>0</v>
      </c>
      <c r="AQ135" s="2">
        <v>0</v>
      </c>
      <c r="AR135" s="2">
        <v>0</v>
      </c>
      <c r="AS135" s="2">
        <v>5</v>
      </c>
      <c r="AT135" s="2">
        <v>2</v>
      </c>
      <c r="AU135" s="2">
        <v>0</v>
      </c>
      <c r="AV135" s="2">
        <v>0</v>
      </c>
      <c r="AW135" s="2">
        <v>0</v>
      </c>
      <c r="AX135" s="2">
        <v>4</v>
      </c>
      <c r="AY135" s="2">
        <v>1</v>
      </c>
      <c r="AZ135" s="2">
        <v>2</v>
      </c>
      <c r="BA135" s="2">
        <v>3</v>
      </c>
      <c r="BB135" s="2">
        <v>0</v>
      </c>
      <c r="BC135" s="2">
        <v>0</v>
      </c>
      <c r="BD135" s="2">
        <v>0</v>
      </c>
      <c r="BE135" s="2">
        <v>4</v>
      </c>
      <c r="BF135" s="2">
        <v>4</v>
      </c>
      <c r="BG135" s="2">
        <v>3</v>
      </c>
      <c r="BH135" s="2">
        <v>4</v>
      </c>
      <c r="BI135" s="2">
        <v>3</v>
      </c>
      <c r="BJ135" s="4">
        <f t="shared" si="16"/>
        <v>0</v>
      </c>
      <c r="BK135" s="4">
        <f t="shared" si="17"/>
        <v>0.33333333333333331</v>
      </c>
      <c r="BL135" s="4">
        <f t="shared" si="18"/>
        <v>1</v>
      </c>
      <c r="BM135" s="4">
        <f t="shared" si="19"/>
        <v>-0.25</v>
      </c>
      <c r="BN135" s="4">
        <f t="shared" si="20"/>
        <v>1.0833333333333333</v>
      </c>
      <c r="BO135" s="4">
        <f t="shared" si="21"/>
        <v>1</v>
      </c>
      <c r="BP135" s="4">
        <f t="shared" si="22"/>
        <v>0</v>
      </c>
      <c r="BQ135" s="4">
        <f t="shared" si="23"/>
        <v>1</v>
      </c>
    </row>
    <row r="136" spans="1:69" x14ac:dyDescent="0.2">
      <c r="A136" s="2">
        <v>135</v>
      </c>
      <c r="B136" s="2">
        <v>5686135</v>
      </c>
      <c r="C136" s="3" t="s">
        <v>327</v>
      </c>
      <c r="D136" s="2">
        <v>268</v>
      </c>
      <c r="E136" s="1"/>
      <c r="F136" s="2">
        <v>1</v>
      </c>
      <c r="G136" s="2">
        <v>12</v>
      </c>
      <c r="H136" s="2">
        <v>2</v>
      </c>
      <c r="I136" s="2">
        <v>0</v>
      </c>
      <c r="J136" s="2">
        <v>0</v>
      </c>
      <c r="K136" s="2">
        <v>0</v>
      </c>
      <c r="L136" s="2">
        <v>4</v>
      </c>
      <c r="M136" s="2">
        <v>0</v>
      </c>
      <c r="N136" s="2">
        <v>0</v>
      </c>
      <c r="O136" s="2">
        <v>0</v>
      </c>
      <c r="P136" s="2">
        <v>0</v>
      </c>
      <c r="Q136" s="2">
        <v>1</v>
      </c>
      <c r="R136" s="2">
        <v>1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3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2</v>
      </c>
      <c r="AI136" s="2">
        <v>4</v>
      </c>
      <c r="AJ136" s="2">
        <v>0</v>
      </c>
      <c r="AK136" s="2">
        <v>0</v>
      </c>
      <c r="AL136" s="2">
        <v>3</v>
      </c>
      <c r="AM136" s="2">
        <v>2</v>
      </c>
      <c r="AN136" s="2">
        <v>2</v>
      </c>
      <c r="AO136" s="2">
        <v>1</v>
      </c>
      <c r="AP136" s="2">
        <v>0</v>
      </c>
      <c r="AQ136" s="2">
        <v>0</v>
      </c>
      <c r="AR136" s="2">
        <v>0</v>
      </c>
      <c r="AS136" s="2">
        <v>0</v>
      </c>
      <c r="AT136" s="2">
        <v>1</v>
      </c>
      <c r="AU136" s="2">
        <v>1</v>
      </c>
      <c r="AV136" s="2">
        <v>2</v>
      </c>
      <c r="AW136" s="2">
        <v>0</v>
      </c>
      <c r="AX136" s="2">
        <v>0</v>
      </c>
      <c r="AY136" s="2">
        <v>1</v>
      </c>
      <c r="AZ136" s="2">
        <v>0</v>
      </c>
      <c r="BA136" s="2">
        <v>3</v>
      </c>
      <c r="BB136" s="2">
        <v>1</v>
      </c>
      <c r="BC136" s="2">
        <v>0</v>
      </c>
      <c r="BD136" s="2">
        <v>0</v>
      </c>
      <c r="BE136" s="2">
        <v>4</v>
      </c>
      <c r="BF136" s="2">
        <v>3</v>
      </c>
      <c r="BG136" s="2">
        <v>1</v>
      </c>
      <c r="BH136" s="2">
        <v>2</v>
      </c>
      <c r="BI136" s="2">
        <v>4</v>
      </c>
      <c r="BJ136" s="4">
        <f t="shared" si="16"/>
        <v>0.5</v>
      </c>
      <c r="BK136" s="4">
        <f t="shared" si="17"/>
        <v>0.66666666666666663</v>
      </c>
      <c r="BL136" s="4">
        <f t="shared" si="18"/>
        <v>1</v>
      </c>
      <c r="BM136" s="4">
        <f t="shared" si="19"/>
        <v>0.75</v>
      </c>
      <c r="BN136" s="4">
        <f t="shared" si="20"/>
        <v>2.9166666666666665</v>
      </c>
      <c r="BO136" s="4">
        <f t="shared" si="21"/>
        <v>0</v>
      </c>
      <c r="BP136" s="4">
        <f t="shared" si="22"/>
        <v>1</v>
      </c>
      <c r="BQ136" s="4">
        <f t="shared" si="23"/>
        <v>1</v>
      </c>
    </row>
    <row r="137" spans="1:69" x14ac:dyDescent="0.2">
      <c r="A137" s="2">
        <v>136</v>
      </c>
      <c r="B137" s="2">
        <v>5686487</v>
      </c>
      <c r="C137" s="3" t="s">
        <v>328</v>
      </c>
      <c r="D137" s="2">
        <v>700</v>
      </c>
      <c r="E137" s="1"/>
      <c r="F137" s="2">
        <v>2</v>
      </c>
      <c r="G137" s="2">
        <v>21</v>
      </c>
      <c r="H137" s="2">
        <v>2</v>
      </c>
      <c r="I137" s="2">
        <v>0</v>
      </c>
      <c r="J137" s="2">
        <v>0</v>
      </c>
      <c r="K137" s="2">
        <v>3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2</v>
      </c>
      <c r="R137" s="2">
        <v>0</v>
      </c>
      <c r="S137" s="2">
        <v>2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2</v>
      </c>
      <c r="AI137" s="2">
        <v>4</v>
      </c>
      <c r="AJ137" s="2">
        <v>0</v>
      </c>
      <c r="AK137" s="2">
        <v>0</v>
      </c>
      <c r="AL137" s="2">
        <v>3</v>
      </c>
      <c r="AM137" s="2">
        <v>4</v>
      </c>
      <c r="AN137" s="2">
        <v>3</v>
      </c>
      <c r="AO137" s="2">
        <v>1</v>
      </c>
      <c r="AP137" s="2">
        <v>0</v>
      </c>
      <c r="AQ137" s="2">
        <v>0</v>
      </c>
      <c r="AR137" s="2">
        <v>0</v>
      </c>
      <c r="AS137" s="2">
        <v>0</v>
      </c>
      <c r="AT137" s="2">
        <v>1</v>
      </c>
      <c r="AU137" s="2">
        <v>0</v>
      </c>
      <c r="AV137" s="2">
        <v>0</v>
      </c>
      <c r="AW137" s="2">
        <v>3</v>
      </c>
      <c r="AX137" s="2">
        <v>0</v>
      </c>
      <c r="AY137" s="2">
        <v>1</v>
      </c>
      <c r="AZ137" s="2">
        <v>2</v>
      </c>
      <c r="BA137" s="2">
        <v>0</v>
      </c>
      <c r="BB137" s="2">
        <v>1</v>
      </c>
      <c r="BC137" s="2">
        <v>0</v>
      </c>
      <c r="BD137" s="2">
        <v>0</v>
      </c>
      <c r="BE137" s="2">
        <v>4</v>
      </c>
      <c r="BF137" s="2">
        <v>3</v>
      </c>
      <c r="BG137" s="2">
        <v>2</v>
      </c>
      <c r="BH137" s="2">
        <v>4</v>
      </c>
      <c r="BI137" s="2">
        <v>1</v>
      </c>
      <c r="BJ137" s="4">
        <f t="shared" si="16"/>
        <v>0.5</v>
      </c>
      <c r="BK137" s="4">
        <f t="shared" si="17"/>
        <v>-0.33333333333333331</v>
      </c>
      <c r="BL137" s="4">
        <f t="shared" si="18"/>
        <v>0</v>
      </c>
      <c r="BM137" s="4">
        <f t="shared" si="19"/>
        <v>0.75</v>
      </c>
      <c r="BN137" s="4">
        <f t="shared" si="20"/>
        <v>0.91666666666666674</v>
      </c>
      <c r="BO137" s="4">
        <f t="shared" si="21"/>
        <v>0</v>
      </c>
      <c r="BP137" s="4">
        <f t="shared" si="22"/>
        <v>1</v>
      </c>
      <c r="BQ137" s="4">
        <f t="shared" si="23"/>
        <v>1</v>
      </c>
    </row>
    <row r="138" spans="1:69" x14ac:dyDescent="0.2">
      <c r="A138" s="2">
        <v>137</v>
      </c>
      <c r="B138" s="2">
        <v>5686514</v>
      </c>
      <c r="C138" s="3" t="s">
        <v>329</v>
      </c>
      <c r="D138" s="2">
        <v>232</v>
      </c>
      <c r="E138" s="1"/>
      <c r="F138" s="2">
        <v>1</v>
      </c>
      <c r="G138" s="2">
        <v>21</v>
      </c>
      <c r="H138" s="2">
        <v>2</v>
      </c>
      <c r="I138" s="2">
        <v>0</v>
      </c>
      <c r="J138" s="2">
        <v>0</v>
      </c>
      <c r="K138" s="2">
        <v>0</v>
      </c>
      <c r="L138" s="2">
        <v>4</v>
      </c>
      <c r="M138" s="2">
        <v>0</v>
      </c>
      <c r="N138" s="2">
        <v>0</v>
      </c>
      <c r="O138" s="2">
        <v>0</v>
      </c>
      <c r="P138" s="2">
        <v>0</v>
      </c>
      <c r="Q138" s="2">
        <v>2</v>
      </c>
      <c r="R138" s="2">
        <v>0</v>
      </c>
      <c r="S138" s="2">
        <v>2</v>
      </c>
      <c r="T138" s="2">
        <v>0</v>
      </c>
      <c r="U138" s="2">
        <v>0</v>
      </c>
      <c r="V138" s="2">
        <v>0</v>
      </c>
      <c r="W138" s="2">
        <v>0</v>
      </c>
      <c r="X138" s="2">
        <v>2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1</v>
      </c>
      <c r="AI138" s="2">
        <v>2</v>
      </c>
      <c r="AJ138" s="2">
        <v>0</v>
      </c>
      <c r="AK138" s="2">
        <v>2</v>
      </c>
      <c r="AL138" s="2">
        <v>0</v>
      </c>
      <c r="AM138" s="2">
        <v>1</v>
      </c>
      <c r="AN138" s="2">
        <v>3</v>
      </c>
      <c r="AO138" s="2">
        <v>1</v>
      </c>
      <c r="AP138" s="2">
        <v>0</v>
      </c>
      <c r="AQ138" s="2">
        <v>0</v>
      </c>
      <c r="AR138" s="2">
        <v>0</v>
      </c>
      <c r="AS138" s="2">
        <v>0</v>
      </c>
      <c r="AT138" s="2">
        <v>2</v>
      </c>
      <c r="AU138" s="2">
        <v>0</v>
      </c>
      <c r="AV138" s="2">
        <v>2</v>
      </c>
      <c r="AW138" s="2">
        <v>0</v>
      </c>
      <c r="AX138" s="2">
        <v>0</v>
      </c>
      <c r="AY138" s="2">
        <v>0</v>
      </c>
      <c r="AZ138" s="2">
        <v>0</v>
      </c>
      <c r="BA138" s="2">
        <v>3</v>
      </c>
      <c r="BB138" s="2">
        <v>1</v>
      </c>
      <c r="BC138" s="2">
        <v>0</v>
      </c>
      <c r="BD138" s="2">
        <v>3</v>
      </c>
      <c r="BE138" s="2">
        <v>4</v>
      </c>
      <c r="BF138" s="2">
        <v>3</v>
      </c>
      <c r="BG138" s="2">
        <v>1</v>
      </c>
      <c r="BH138" s="2">
        <v>4</v>
      </c>
      <c r="BI138" s="2">
        <v>2</v>
      </c>
      <c r="BJ138" s="4">
        <f t="shared" si="16"/>
        <v>0.5</v>
      </c>
      <c r="BK138" s="4">
        <f t="shared" si="17"/>
        <v>0.33333333333333331</v>
      </c>
      <c r="BL138" s="4">
        <f t="shared" si="18"/>
        <v>1</v>
      </c>
      <c r="BM138" s="4">
        <f t="shared" si="19"/>
        <v>0.5</v>
      </c>
      <c r="BN138" s="4">
        <f t="shared" si="20"/>
        <v>2.333333333333333</v>
      </c>
      <c r="BO138" s="4">
        <f t="shared" si="21"/>
        <v>1</v>
      </c>
      <c r="BP138" s="4">
        <f t="shared" si="22"/>
        <v>1</v>
      </c>
      <c r="BQ138" s="4">
        <f t="shared" si="23"/>
        <v>2</v>
      </c>
    </row>
    <row r="139" spans="1:69" x14ac:dyDescent="0.2">
      <c r="A139" s="2">
        <v>138</v>
      </c>
      <c r="B139" s="2">
        <v>5686576</v>
      </c>
      <c r="C139" s="3" t="s">
        <v>330</v>
      </c>
      <c r="D139" s="2">
        <v>807</v>
      </c>
      <c r="E139" s="1" t="s">
        <v>331</v>
      </c>
      <c r="F139" s="2">
        <v>1</v>
      </c>
      <c r="G139" s="2">
        <v>18</v>
      </c>
      <c r="H139" s="2">
        <v>4</v>
      </c>
      <c r="I139" s="2">
        <v>1</v>
      </c>
      <c r="J139" s="2">
        <v>2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4</v>
      </c>
      <c r="R139" s="2">
        <v>0</v>
      </c>
      <c r="S139" s="2">
        <v>2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3</v>
      </c>
      <c r="Z139" s="2">
        <v>0</v>
      </c>
      <c r="AA139" s="2">
        <v>0</v>
      </c>
      <c r="AB139" s="2">
        <v>0</v>
      </c>
      <c r="AC139" s="2">
        <v>7</v>
      </c>
      <c r="AD139" s="2">
        <v>0</v>
      </c>
      <c r="AE139" s="2">
        <v>0</v>
      </c>
      <c r="AF139" s="2">
        <v>0</v>
      </c>
      <c r="AG139" s="2">
        <v>0</v>
      </c>
      <c r="AH139" s="2">
        <v>3</v>
      </c>
      <c r="AI139" s="2">
        <v>4</v>
      </c>
      <c r="AJ139" s="2">
        <v>0</v>
      </c>
      <c r="AK139" s="2">
        <v>0</v>
      </c>
      <c r="AL139" s="2">
        <v>3</v>
      </c>
      <c r="AM139" s="2">
        <v>4</v>
      </c>
      <c r="AN139" s="2">
        <v>2</v>
      </c>
      <c r="AO139" s="2">
        <v>1</v>
      </c>
      <c r="AP139" s="2">
        <v>0</v>
      </c>
      <c r="AQ139" s="2">
        <v>0</v>
      </c>
      <c r="AR139" s="2">
        <v>0</v>
      </c>
      <c r="AS139" s="2">
        <v>0</v>
      </c>
      <c r="AT139" s="2">
        <v>1</v>
      </c>
      <c r="AU139" s="2">
        <v>0</v>
      </c>
      <c r="AV139" s="2">
        <v>0</v>
      </c>
      <c r="AW139" s="2">
        <v>3</v>
      </c>
      <c r="AX139" s="2">
        <v>0</v>
      </c>
      <c r="AY139" s="2">
        <v>0</v>
      </c>
      <c r="AZ139" s="2">
        <v>0</v>
      </c>
      <c r="BA139" s="2">
        <v>3</v>
      </c>
      <c r="BB139" s="2">
        <v>1</v>
      </c>
      <c r="BC139" s="2">
        <v>2</v>
      </c>
      <c r="BD139" s="2">
        <v>3</v>
      </c>
      <c r="BE139" s="2">
        <v>4</v>
      </c>
      <c r="BF139" s="2">
        <v>4</v>
      </c>
      <c r="BG139" s="2">
        <v>1</v>
      </c>
      <c r="BH139" s="2">
        <v>4</v>
      </c>
      <c r="BI139" s="2">
        <v>3</v>
      </c>
      <c r="BJ139" s="4">
        <f t="shared" si="16"/>
        <v>0.5</v>
      </c>
      <c r="BK139" s="4">
        <f t="shared" si="17"/>
        <v>-0.33333333333333331</v>
      </c>
      <c r="BL139" s="4">
        <f t="shared" si="18"/>
        <v>1</v>
      </c>
      <c r="BM139" s="4">
        <f t="shared" si="19"/>
        <v>0.25</v>
      </c>
      <c r="BN139" s="4">
        <f t="shared" si="20"/>
        <v>1.4166666666666667</v>
      </c>
      <c r="BO139" s="4">
        <f t="shared" si="21"/>
        <v>0</v>
      </c>
      <c r="BP139" s="4">
        <f t="shared" si="22"/>
        <v>0</v>
      </c>
      <c r="BQ139" s="4">
        <f t="shared" si="23"/>
        <v>0</v>
      </c>
    </row>
    <row r="140" spans="1:69" x14ac:dyDescent="0.2">
      <c r="A140" s="2">
        <v>139</v>
      </c>
      <c r="B140" s="2">
        <v>5688418</v>
      </c>
      <c r="C140" s="3" t="s">
        <v>332</v>
      </c>
      <c r="D140" s="2">
        <v>346</v>
      </c>
      <c r="E140" s="1"/>
      <c r="F140" s="2">
        <v>2</v>
      </c>
      <c r="G140" s="2">
        <v>33</v>
      </c>
      <c r="H140" s="2">
        <v>4</v>
      </c>
      <c r="I140" s="2">
        <v>0</v>
      </c>
      <c r="J140" s="2">
        <v>2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1</v>
      </c>
      <c r="R140" s="2">
        <v>0</v>
      </c>
      <c r="S140" s="2">
        <v>2</v>
      </c>
      <c r="T140" s="2">
        <v>0</v>
      </c>
      <c r="U140" s="2">
        <v>0</v>
      </c>
      <c r="V140" s="2">
        <v>0</v>
      </c>
      <c r="W140" s="2">
        <v>1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1</v>
      </c>
      <c r="AI140" s="2">
        <v>4</v>
      </c>
      <c r="AJ140" s="2">
        <v>0</v>
      </c>
      <c r="AK140" s="2">
        <v>0</v>
      </c>
      <c r="AL140" s="2">
        <v>3</v>
      </c>
      <c r="AM140" s="2">
        <v>3</v>
      </c>
      <c r="AN140" s="2">
        <v>2</v>
      </c>
      <c r="AO140" s="2">
        <v>0</v>
      </c>
      <c r="AP140" s="2">
        <v>0</v>
      </c>
      <c r="AQ140" s="2">
        <v>3</v>
      </c>
      <c r="AR140" s="2">
        <v>0</v>
      </c>
      <c r="AS140" s="2">
        <v>0</v>
      </c>
      <c r="AT140" s="2">
        <v>2</v>
      </c>
      <c r="AU140" s="2">
        <v>0</v>
      </c>
      <c r="AV140" s="2">
        <v>0</v>
      </c>
      <c r="AW140" s="2">
        <v>3</v>
      </c>
      <c r="AX140" s="2">
        <v>0</v>
      </c>
      <c r="AY140" s="2">
        <v>0</v>
      </c>
      <c r="AZ140" s="2">
        <v>0</v>
      </c>
      <c r="BA140" s="2">
        <v>3</v>
      </c>
      <c r="BB140" s="2">
        <v>1</v>
      </c>
      <c r="BC140" s="2">
        <v>0</v>
      </c>
      <c r="BD140" s="2">
        <v>0</v>
      </c>
      <c r="BE140" s="2">
        <v>0</v>
      </c>
      <c r="BF140" s="2">
        <v>4</v>
      </c>
      <c r="BG140" s="2">
        <v>1</v>
      </c>
      <c r="BH140" s="2">
        <v>4</v>
      </c>
      <c r="BI140" s="2">
        <v>3</v>
      </c>
      <c r="BJ140" s="4">
        <f t="shared" si="16"/>
        <v>0</v>
      </c>
      <c r="BK140" s="4">
        <f t="shared" si="17"/>
        <v>-0.33333333333333331</v>
      </c>
      <c r="BL140" s="4">
        <f t="shared" si="18"/>
        <v>1</v>
      </c>
      <c r="BM140" s="4">
        <f t="shared" si="19"/>
        <v>1</v>
      </c>
      <c r="BN140" s="4">
        <f t="shared" si="20"/>
        <v>1.6666666666666667</v>
      </c>
      <c r="BO140" s="4">
        <f t="shared" si="21"/>
        <v>1</v>
      </c>
      <c r="BP140" s="4">
        <f t="shared" si="22"/>
        <v>0</v>
      </c>
      <c r="BQ140" s="4">
        <f t="shared" si="23"/>
        <v>1</v>
      </c>
    </row>
    <row r="141" spans="1:69" x14ac:dyDescent="0.2">
      <c r="A141" s="2">
        <v>140</v>
      </c>
      <c r="B141" s="2">
        <v>5688429</v>
      </c>
      <c r="C141" s="3" t="s">
        <v>333</v>
      </c>
      <c r="D141" s="2">
        <v>347</v>
      </c>
      <c r="E141" s="1" t="s">
        <v>334</v>
      </c>
      <c r="F141" s="2">
        <v>2</v>
      </c>
      <c r="G141" s="2">
        <v>9</v>
      </c>
      <c r="H141" s="2">
        <v>2</v>
      </c>
      <c r="I141" s="2">
        <v>0</v>
      </c>
      <c r="J141" s="2">
        <v>2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3</v>
      </c>
      <c r="R141" s="2">
        <v>1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11</v>
      </c>
      <c r="AH141" s="2">
        <v>3</v>
      </c>
      <c r="AI141" s="2">
        <v>3</v>
      </c>
      <c r="AJ141" s="2">
        <v>1</v>
      </c>
      <c r="AK141" s="2">
        <v>0</v>
      </c>
      <c r="AL141" s="2">
        <v>0</v>
      </c>
      <c r="AM141" s="2">
        <v>2</v>
      </c>
      <c r="AN141" s="2">
        <v>3</v>
      </c>
      <c r="AO141" s="2">
        <v>1</v>
      </c>
      <c r="AP141" s="2">
        <v>0</v>
      </c>
      <c r="AQ141" s="2">
        <v>0</v>
      </c>
      <c r="AR141" s="2">
        <v>0</v>
      </c>
      <c r="AS141" s="2">
        <v>0</v>
      </c>
      <c r="AT141" s="2">
        <v>1</v>
      </c>
      <c r="AU141" s="2">
        <v>0</v>
      </c>
      <c r="AV141" s="2">
        <v>0</v>
      </c>
      <c r="AW141" s="2">
        <v>3</v>
      </c>
      <c r="AX141" s="2">
        <v>0</v>
      </c>
      <c r="AY141" s="2">
        <v>0</v>
      </c>
      <c r="AZ141" s="2">
        <v>0</v>
      </c>
      <c r="BA141" s="2">
        <v>3</v>
      </c>
      <c r="BB141" s="2">
        <v>0</v>
      </c>
      <c r="BC141" s="2">
        <v>2</v>
      </c>
      <c r="BD141" s="2">
        <v>3</v>
      </c>
      <c r="BE141" s="2">
        <v>4</v>
      </c>
      <c r="BF141" s="2">
        <v>3</v>
      </c>
      <c r="BG141" s="2">
        <v>1</v>
      </c>
      <c r="BH141" s="2">
        <v>4</v>
      </c>
      <c r="BI141" s="2">
        <v>8</v>
      </c>
      <c r="BJ141" s="4">
        <f t="shared" si="16"/>
        <v>0.5</v>
      </c>
      <c r="BK141" s="4">
        <f t="shared" si="17"/>
        <v>-0.33333333333333331</v>
      </c>
      <c r="BL141" s="4">
        <f t="shared" si="18"/>
        <v>1</v>
      </c>
      <c r="BM141" s="4">
        <f t="shared" si="19"/>
        <v>-0.75</v>
      </c>
      <c r="BN141" s="4">
        <f t="shared" si="20"/>
        <v>0.41666666666666674</v>
      </c>
      <c r="BO141" s="4">
        <f t="shared" si="21"/>
        <v>0</v>
      </c>
      <c r="BP141" s="4">
        <f t="shared" si="22"/>
        <v>1</v>
      </c>
      <c r="BQ141" s="4">
        <f t="shared" si="23"/>
        <v>1</v>
      </c>
    </row>
    <row r="142" spans="1:69" x14ac:dyDescent="0.2">
      <c r="A142" s="2">
        <v>141</v>
      </c>
      <c r="B142" s="2">
        <v>5688430</v>
      </c>
      <c r="C142" s="3" t="s">
        <v>335</v>
      </c>
      <c r="D142" s="2">
        <v>435</v>
      </c>
      <c r="E142" s="1" t="s">
        <v>336</v>
      </c>
      <c r="F142" s="2">
        <v>2</v>
      </c>
      <c r="G142" s="2">
        <v>41</v>
      </c>
      <c r="H142" s="2">
        <v>2</v>
      </c>
      <c r="I142" s="2">
        <v>0</v>
      </c>
      <c r="J142" s="2">
        <v>2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1</v>
      </c>
      <c r="R142" s="2">
        <v>0</v>
      </c>
      <c r="S142" s="2">
        <v>0</v>
      </c>
      <c r="T142" s="2">
        <v>0</v>
      </c>
      <c r="U142" s="2">
        <v>0</v>
      </c>
      <c r="V142" s="2">
        <v>5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11</v>
      </c>
      <c r="AH142" s="2">
        <v>3</v>
      </c>
      <c r="AI142" s="2">
        <v>3</v>
      </c>
      <c r="AJ142" s="2">
        <v>0</v>
      </c>
      <c r="AK142" s="2">
        <v>0</v>
      </c>
      <c r="AL142" s="2">
        <v>3</v>
      </c>
      <c r="AM142" s="2">
        <v>1</v>
      </c>
      <c r="AN142" s="2">
        <v>2</v>
      </c>
      <c r="AO142" s="2">
        <v>0</v>
      </c>
      <c r="AP142" s="2">
        <v>0</v>
      </c>
      <c r="AQ142" s="2">
        <v>0</v>
      </c>
      <c r="AR142" s="2">
        <v>0</v>
      </c>
      <c r="AS142" s="2">
        <v>5</v>
      </c>
      <c r="AT142" s="2">
        <v>1</v>
      </c>
      <c r="AU142" s="2">
        <v>0</v>
      </c>
      <c r="AV142" s="2">
        <v>0</v>
      </c>
      <c r="AW142" s="2">
        <v>3</v>
      </c>
      <c r="AX142" s="2">
        <v>0</v>
      </c>
      <c r="AY142" s="2">
        <v>0</v>
      </c>
      <c r="AZ142" s="2">
        <v>0</v>
      </c>
      <c r="BA142" s="2">
        <v>3</v>
      </c>
      <c r="BB142" s="2">
        <v>1</v>
      </c>
      <c r="BC142" s="2">
        <v>0</v>
      </c>
      <c r="BD142" s="2">
        <v>0</v>
      </c>
      <c r="BE142" s="2">
        <v>4</v>
      </c>
      <c r="BF142" s="2">
        <v>4</v>
      </c>
      <c r="BG142" s="2">
        <v>3</v>
      </c>
      <c r="BH142" s="2">
        <v>2</v>
      </c>
      <c r="BI142" s="2">
        <v>4</v>
      </c>
      <c r="BJ142" s="4">
        <f t="shared" si="16"/>
        <v>0</v>
      </c>
      <c r="BK142" s="4">
        <f t="shared" si="17"/>
        <v>-0.33333333333333331</v>
      </c>
      <c r="BL142" s="4">
        <f t="shared" si="18"/>
        <v>1</v>
      </c>
      <c r="BM142" s="4">
        <f t="shared" si="19"/>
        <v>0.75</v>
      </c>
      <c r="BN142" s="4">
        <f t="shared" si="20"/>
        <v>1.4166666666666667</v>
      </c>
      <c r="BO142" s="4">
        <f t="shared" si="21"/>
        <v>0</v>
      </c>
      <c r="BP142" s="4">
        <f t="shared" si="22"/>
        <v>0</v>
      </c>
      <c r="BQ142" s="4">
        <f t="shared" si="23"/>
        <v>0</v>
      </c>
    </row>
    <row r="143" spans="1:69" x14ac:dyDescent="0.2">
      <c r="A143" s="2">
        <v>142</v>
      </c>
      <c r="B143" s="2">
        <v>5688617</v>
      </c>
      <c r="C143" s="3" t="s">
        <v>337</v>
      </c>
      <c r="D143" s="2">
        <v>520</v>
      </c>
      <c r="E143" s="1" t="s">
        <v>338</v>
      </c>
      <c r="F143" s="2">
        <v>2</v>
      </c>
      <c r="G143" s="2">
        <v>39</v>
      </c>
      <c r="H143" s="2">
        <v>3</v>
      </c>
      <c r="I143" s="2">
        <v>0</v>
      </c>
      <c r="J143" s="2">
        <v>2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1</v>
      </c>
      <c r="R143" s="2">
        <v>0</v>
      </c>
      <c r="S143" s="2">
        <v>2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4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1</v>
      </c>
      <c r="AI143" s="2">
        <v>2</v>
      </c>
      <c r="AJ143" s="2">
        <v>0</v>
      </c>
      <c r="AK143" s="2">
        <v>2</v>
      </c>
      <c r="AL143" s="2">
        <v>0</v>
      </c>
      <c r="AM143" s="2">
        <v>1</v>
      </c>
      <c r="AN143" s="2">
        <v>2</v>
      </c>
      <c r="AO143" s="2">
        <v>1</v>
      </c>
      <c r="AP143" s="2">
        <v>0</v>
      </c>
      <c r="AQ143" s="2">
        <v>0</v>
      </c>
      <c r="AR143" s="2">
        <v>0</v>
      </c>
      <c r="AS143" s="2">
        <v>0</v>
      </c>
      <c r="AT143" s="2">
        <v>2</v>
      </c>
      <c r="AU143" s="2">
        <v>0</v>
      </c>
      <c r="AV143" s="2">
        <v>0</v>
      </c>
      <c r="AW143" s="2">
        <v>0</v>
      </c>
      <c r="AX143" s="2">
        <v>4</v>
      </c>
      <c r="AY143" s="2">
        <v>1</v>
      </c>
      <c r="AZ143" s="2">
        <v>2</v>
      </c>
      <c r="BA143" s="2">
        <v>0</v>
      </c>
      <c r="BB143" s="2">
        <v>1</v>
      </c>
      <c r="BC143" s="2">
        <v>0</v>
      </c>
      <c r="BD143" s="2">
        <v>0</v>
      </c>
      <c r="BE143" s="2">
        <v>4</v>
      </c>
      <c r="BF143" s="2">
        <v>4</v>
      </c>
      <c r="BG143" s="2">
        <v>3</v>
      </c>
      <c r="BH143" s="2">
        <v>4</v>
      </c>
      <c r="BI143" s="2">
        <v>3</v>
      </c>
      <c r="BJ143" s="4">
        <f t="shared" si="16"/>
        <v>0.5</v>
      </c>
      <c r="BK143" s="4">
        <f t="shared" si="17"/>
        <v>0.33333333333333331</v>
      </c>
      <c r="BL143" s="4">
        <f t="shared" si="18"/>
        <v>0</v>
      </c>
      <c r="BM143" s="4">
        <f t="shared" si="19"/>
        <v>0.75</v>
      </c>
      <c r="BN143" s="4">
        <f t="shared" si="20"/>
        <v>1.5833333333333333</v>
      </c>
      <c r="BO143" s="4">
        <f t="shared" si="21"/>
        <v>1</v>
      </c>
      <c r="BP143" s="4">
        <f t="shared" si="22"/>
        <v>0</v>
      </c>
      <c r="BQ143" s="4">
        <f t="shared" si="23"/>
        <v>1</v>
      </c>
    </row>
    <row r="144" spans="1:69" x14ac:dyDescent="0.2">
      <c r="A144" s="2">
        <v>143</v>
      </c>
      <c r="B144" s="2">
        <v>5689472</v>
      </c>
      <c r="C144" s="3" t="s">
        <v>339</v>
      </c>
      <c r="D144" s="2">
        <v>197</v>
      </c>
      <c r="E144" s="1"/>
      <c r="F144" s="2">
        <v>2</v>
      </c>
      <c r="G144" s="2">
        <v>37</v>
      </c>
      <c r="H144" s="2">
        <v>2</v>
      </c>
      <c r="I144" s="2">
        <v>1</v>
      </c>
      <c r="J144" s="2">
        <v>0</v>
      </c>
      <c r="K144" s="2">
        <v>0</v>
      </c>
      <c r="L144" s="2">
        <v>0</v>
      </c>
      <c r="M144" s="2">
        <v>5</v>
      </c>
      <c r="N144" s="2">
        <v>0</v>
      </c>
      <c r="O144" s="2">
        <v>0</v>
      </c>
      <c r="P144" s="2">
        <v>0</v>
      </c>
      <c r="Q144" s="2">
        <v>1</v>
      </c>
      <c r="R144" s="2">
        <v>0</v>
      </c>
      <c r="S144" s="2">
        <v>2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1</v>
      </c>
      <c r="AI144" s="2">
        <v>3</v>
      </c>
      <c r="AJ144" s="2">
        <v>0</v>
      </c>
      <c r="AK144" s="2">
        <v>2</v>
      </c>
      <c r="AL144" s="2">
        <v>0</v>
      </c>
      <c r="AM144" s="2">
        <v>1</v>
      </c>
      <c r="AN144" s="2">
        <v>2</v>
      </c>
      <c r="AO144" s="2">
        <v>0</v>
      </c>
      <c r="AP144" s="2">
        <v>0</v>
      </c>
      <c r="AQ144" s="2">
        <v>0</v>
      </c>
      <c r="AR144" s="2">
        <v>0</v>
      </c>
      <c r="AS144" s="2">
        <v>5</v>
      </c>
      <c r="AT144" s="2">
        <v>1</v>
      </c>
      <c r="AU144" s="2">
        <v>0</v>
      </c>
      <c r="AV144" s="2">
        <v>0</v>
      </c>
      <c r="AW144" s="2">
        <v>3</v>
      </c>
      <c r="AX144" s="2">
        <v>0</v>
      </c>
      <c r="AY144" s="2">
        <v>1</v>
      </c>
      <c r="AZ144" s="2">
        <v>2</v>
      </c>
      <c r="BA144" s="2">
        <v>0</v>
      </c>
      <c r="BB144" s="2">
        <v>1</v>
      </c>
      <c r="BC144" s="2">
        <v>0</v>
      </c>
      <c r="BD144" s="2">
        <v>0</v>
      </c>
      <c r="BE144" s="2">
        <v>0</v>
      </c>
      <c r="BF144" s="2">
        <v>1</v>
      </c>
      <c r="BG144" s="2">
        <v>1</v>
      </c>
      <c r="BH144" s="2">
        <v>4</v>
      </c>
      <c r="BI144" s="2">
        <v>4</v>
      </c>
      <c r="BJ144" s="4">
        <f t="shared" si="16"/>
        <v>0</v>
      </c>
      <c r="BK144" s="4">
        <f t="shared" si="17"/>
        <v>-0.33333333333333331</v>
      </c>
      <c r="BL144" s="4">
        <f t="shared" si="18"/>
        <v>0</v>
      </c>
      <c r="BM144" s="4">
        <f t="shared" si="19"/>
        <v>1</v>
      </c>
      <c r="BN144" s="4">
        <f t="shared" si="20"/>
        <v>0.66666666666666674</v>
      </c>
      <c r="BO144" s="4">
        <f t="shared" si="21"/>
        <v>0</v>
      </c>
      <c r="BP144" s="4">
        <f t="shared" si="22"/>
        <v>0</v>
      </c>
      <c r="BQ144" s="4">
        <f t="shared" si="23"/>
        <v>0</v>
      </c>
    </row>
    <row r="145" spans="1:69" x14ac:dyDescent="0.2">
      <c r="A145" s="2">
        <v>144</v>
      </c>
      <c r="B145" s="2">
        <v>5689753</v>
      </c>
      <c r="C145" s="3" t="s">
        <v>340</v>
      </c>
      <c r="D145" s="2">
        <v>416</v>
      </c>
      <c r="E145" s="1" t="s">
        <v>341</v>
      </c>
      <c r="F145" s="2">
        <v>2</v>
      </c>
      <c r="G145" s="2">
        <v>13</v>
      </c>
      <c r="H145" s="2">
        <v>4</v>
      </c>
      <c r="I145" s="2">
        <v>0</v>
      </c>
      <c r="J145" s="2">
        <v>2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1</v>
      </c>
      <c r="R145" s="2">
        <v>0</v>
      </c>
      <c r="S145" s="2">
        <v>2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4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2</v>
      </c>
      <c r="AI145" s="2">
        <v>4</v>
      </c>
      <c r="AJ145" s="2">
        <v>0</v>
      </c>
      <c r="AK145" s="2">
        <v>0</v>
      </c>
      <c r="AL145" s="2">
        <v>3</v>
      </c>
      <c r="AM145" s="2">
        <v>4</v>
      </c>
      <c r="AN145" s="2">
        <v>3</v>
      </c>
      <c r="AO145" s="2">
        <v>1</v>
      </c>
      <c r="AP145" s="2">
        <v>0</v>
      </c>
      <c r="AQ145" s="2">
        <v>0</v>
      </c>
      <c r="AR145" s="2">
        <v>0</v>
      </c>
      <c r="AS145" s="2">
        <v>0</v>
      </c>
      <c r="AT145" s="2">
        <v>2</v>
      </c>
      <c r="AU145" s="2">
        <v>0</v>
      </c>
      <c r="AV145" s="2">
        <v>0</v>
      </c>
      <c r="AW145" s="2">
        <v>3</v>
      </c>
      <c r="AX145" s="2">
        <v>0</v>
      </c>
      <c r="AY145" s="2">
        <v>0</v>
      </c>
      <c r="AZ145" s="2">
        <v>0</v>
      </c>
      <c r="BA145" s="2">
        <v>3</v>
      </c>
      <c r="BB145" s="2">
        <v>1</v>
      </c>
      <c r="BC145" s="2">
        <v>2</v>
      </c>
      <c r="BD145" s="2">
        <v>3</v>
      </c>
      <c r="BE145" s="2">
        <v>4</v>
      </c>
      <c r="BF145" s="2">
        <v>1</v>
      </c>
      <c r="BG145" s="2">
        <v>1</v>
      </c>
      <c r="BH145" s="2">
        <v>4</v>
      </c>
      <c r="BI145" s="2">
        <v>1</v>
      </c>
      <c r="BJ145" s="4">
        <f t="shared" si="16"/>
        <v>0.5</v>
      </c>
      <c r="BK145" s="4">
        <f t="shared" si="17"/>
        <v>-0.33333333333333331</v>
      </c>
      <c r="BL145" s="4">
        <f t="shared" si="18"/>
        <v>1</v>
      </c>
      <c r="BM145" s="4">
        <f t="shared" si="19"/>
        <v>0.25</v>
      </c>
      <c r="BN145" s="4">
        <f t="shared" si="20"/>
        <v>1.4166666666666667</v>
      </c>
      <c r="BO145" s="4">
        <f t="shared" si="21"/>
        <v>1</v>
      </c>
      <c r="BP145" s="4">
        <f t="shared" si="22"/>
        <v>0</v>
      </c>
      <c r="BQ145" s="4">
        <f t="shared" si="23"/>
        <v>1</v>
      </c>
    </row>
    <row r="146" spans="1:69" x14ac:dyDescent="0.2">
      <c r="A146" s="2">
        <v>145</v>
      </c>
      <c r="B146" s="2">
        <v>5689955</v>
      </c>
      <c r="C146" s="3" t="s">
        <v>342</v>
      </c>
      <c r="D146" s="2">
        <v>612</v>
      </c>
      <c r="E146" s="1" t="s">
        <v>323</v>
      </c>
      <c r="F146" s="2">
        <v>1</v>
      </c>
      <c r="G146" s="2">
        <v>28</v>
      </c>
      <c r="H146" s="2">
        <v>4</v>
      </c>
      <c r="I146" s="2">
        <v>0</v>
      </c>
      <c r="J146" s="2">
        <v>2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2</v>
      </c>
      <c r="R146" s="2">
        <v>1</v>
      </c>
      <c r="S146" s="2">
        <v>2</v>
      </c>
      <c r="T146" s="2">
        <v>0</v>
      </c>
      <c r="U146" s="2">
        <v>0</v>
      </c>
      <c r="V146" s="2">
        <v>0</v>
      </c>
      <c r="W146" s="2">
        <v>0</v>
      </c>
      <c r="X146" s="2">
        <v>2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3</v>
      </c>
      <c r="AI146" s="2">
        <v>3</v>
      </c>
      <c r="AJ146" s="2">
        <v>0</v>
      </c>
      <c r="AK146" s="2">
        <v>2</v>
      </c>
      <c r="AL146" s="2">
        <v>0</v>
      </c>
      <c r="AM146" s="2">
        <v>1</v>
      </c>
      <c r="AN146" s="2">
        <v>2</v>
      </c>
      <c r="AO146" s="2">
        <v>0</v>
      </c>
      <c r="AP146" s="2">
        <v>2</v>
      </c>
      <c r="AQ146" s="2">
        <v>0</v>
      </c>
      <c r="AR146" s="2">
        <v>0</v>
      </c>
      <c r="AS146" s="2">
        <v>0</v>
      </c>
      <c r="AT146" s="2">
        <v>2</v>
      </c>
      <c r="AU146" s="2">
        <v>0</v>
      </c>
      <c r="AV146" s="2">
        <v>0</v>
      </c>
      <c r="AW146" s="2">
        <v>0</v>
      </c>
      <c r="AX146" s="2">
        <v>4</v>
      </c>
      <c r="AY146" s="2">
        <v>0</v>
      </c>
      <c r="AZ146" s="2">
        <v>0</v>
      </c>
      <c r="BA146" s="2">
        <v>3</v>
      </c>
      <c r="BB146" s="2">
        <v>1</v>
      </c>
      <c r="BC146" s="2">
        <v>0</v>
      </c>
      <c r="BD146" s="2">
        <v>0</v>
      </c>
      <c r="BE146" s="2">
        <v>0</v>
      </c>
      <c r="BF146" s="2">
        <v>3</v>
      </c>
      <c r="BG146" s="2">
        <v>1</v>
      </c>
      <c r="BH146" s="2">
        <v>4</v>
      </c>
      <c r="BI146" s="2">
        <v>5</v>
      </c>
      <c r="BJ146" s="4">
        <f t="shared" si="16"/>
        <v>0.5</v>
      </c>
      <c r="BK146" s="4">
        <f t="shared" si="17"/>
        <v>0.33333333333333331</v>
      </c>
      <c r="BL146" s="4">
        <f t="shared" si="18"/>
        <v>1</v>
      </c>
      <c r="BM146" s="4">
        <f t="shared" si="19"/>
        <v>1</v>
      </c>
      <c r="BN146" s="4">
        <f t="shared" si="20"/>
        <v>2.833333333333333</v>
      </c>
      <c r="BO146" s="4">
        <f t="shared" si="21"/>
        <v>1</v>
      </c>
      <c r="BP146" s="4">
        <f t="shared" si="22"/>
        <v>1</v>
      </c>
      <c r="BQ146" s="4">
        <f t="shared" si="23"/>
        <v>2</v>
      </c>
    </row>
    <row r="147" spans="1:69" x14ac:dyDescent="0.2">
      <c r="A147" s="2">
        <v>146</v>
      </c>
      <c r="B147" s="2">
        <v>5691710</v>
      </c>
      <c r="C147" s="3" t="s">
        <v>343</v>
      </c>
      <c r="D147" s="2">
        <v>270</v>
      </c>
      <c r="E147" s="1"/>
      <c r="F147" s="2">
        <v>1</v>
      </c>
      <c r="G147" s="2">
        <v>12</v>
      </c>
      <c r="H147" s="2">
        <v>4</v>
      </c>
      <c r="I147" s="2">
        <v>0</v>
      </c>
      <c r="J147" s="2">
        <v>2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3</v>
      </c>
      <c r="R147" s="2">
        <v>0</v>
      </c>
      <c r="S147" s="2">
        <v>2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7</v>
      </c>
      <c r="AD147" s="2">
        <v>0</v>
      </c>
      <c r="AE147" s="2">
        <v>0</v>
      </c>
      <c r="AF147" s="2">
        <v>0</v>
      </c>
      <c r="AG147" s="2">
        <v>0</v>
      </c>
      <c r="AH147" s="2">
        <v>1</v>
      </c>
      <c r="AI147" s="2">
        <v>3</v>
      </c>
      <c r="AJ147" s="2">
        <v>1</v>
      </c>
      <c r="AK147" s="2">
        <v>2</v>
      </c>
      <c r="AL147" s="2">
        <v>0</v>
      </c>
      <c r="AM147" s="2">
        <v>2</v>
      </c>
      <c r="AN147" s="2">
        <v>4</v>
      </c>
      <c r="AO147" s="2">
        <v>1</v>
      </c>
      <c r="AP147" s="2">
        <v>0</v>
      </c>
      <c r="AQ147" s="2">
        <v>0</v>
      </c>
      <c r="AR147" s="2">
        <v>0</v>
      </c>
      <c r="AS147" s="2">
        <v>0</v>
      </c>
      <c r="AT147" s="2">
        <v>2</v>
      </c>
      <c r="AU147" s="2">
        <v>0</v>
      </c>
      <c r="AV147" s="2">
        <v>0</v>
      </c>
      <c r="AW147" s="2">
        <v>3</v>
      </c>
      <c r="AX147" s="2">
        <v>0</v>
      </c>
      <c r="AY147" s="2">
        <v>0</v>
      </c>
      <c r="AZ147" s="2">
        <v>0</v>
      </c>
      <c r="BA147" s="2">
        <v>3</v>
      </c>
      <c r="BB147" s="2">
        <v>0</v>
      </c>
      <c r="BC147" s="2">
        <v>0</v>
      </c>
      <c r="BD147" s="2">
        <v>0</v>
      </c>
      <c r="BE147" s="2">
        <v>4</v>
      </c>
      <c r="BF147" s="2">
        <v>4</v>
      </c>
      <c r="BG147" s="2">
        <v>3</v>
      </c>
      <c r="BH147" s="2">
        <v>4</v>
      </c>
      <c r="BI147" s="2">
        <v>3</v>
      </c>
      <c r="BJ147" s="4">
        <f t="shared" si="16"/>
        <v>0.5</v>
      </c>
      <c r="BK147" s="4">
        <f t="shared" si="17"/>
        <v>-0.33333333333333331</v>
      </c>
      <c r="BL147" s="4">
        <f t="shared" si="18"/>
        <v>1</v>
      </c>
      <c r="BM147" s="4">
        <f t="shared" si="19"/>
        <v>-0.25</v>
      </c>
      <c r="BN147" s="4">
        <f t="shared" si="20"/>
        <v>0.91666666666666674</v>
      </c>
      <c r="BO147" s="4">
        <f t="shared" si="21"/>
        <v>1</v>
      </c>
      <c r="BP147" s="4">
        <f t="shared" si="22"/>
        <v>0</v>
      </c>
      <c r="BQ147" s="4">
        <f t="shared" si="23"/>
        <v>1</v>
      </c>
    </row>
    <row r="148" spans="1:69" x14ac:dyDescent="0.2">
      <c r="A148" s="2">
        <v>147</v>
      </c>
      <c r="B148" s="2">
        <v>5691808</v>
      </c>
      <c r="C148" s="3" t="s">
        <v>344</v>
      </c>
      <c r="D148" s="2">
        <v>189</v>
      </c>
      <c r="E148" s="1"/>
      <c r="F148" s="2">
        <v>1</v>
      </c>
      <c r="G148" s="2">
        <v>22</v>
      </c>
      <c r="H148" s="2">
        <v>2</v>
      </c>
      <c r="I148" s="2">
        <v>0</v>
      </c>
      <c r="J148" s="2">
        <v>2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2</v>
      </c>
      <c r="R148" s="2">
        <v>0</v>
      </c>
      <c r="S148" s="2">
        <v>2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3</v>
      </c>
      <c r="Z148" s="2">
        <v>0</v>
      </c>
      <c r="AA148" s="2">
        <v>5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3</v>
      </c>
      <c r="AI148" s="2">
        <v>3</v>
      </c>
      <c r="AJ148" s="2">
        <v>0</v>
      </c>
      <c r="AK148" s="2">
        <v>2</v>
      </c>
      <c r="AL148" s="2">
        <v>0</v>
      </c>
      <c r="AM148" s="2">
        <v>1</v>
      </c>
      <c r="AN148" s="2">
        <v>2</v>
      </c>
      <c r="AO148" s="2">
        <v>0</v>
      </c>
      <c r="AP148" s="2">
        <v>0</v>
      </c>
      <c r="AQ148" s="2">
        <v>0</v>
      </c>
      <c r="AR148" s="2">
        <v>4</v>
      </c>
      <c r="AS148" s="2">
        <v>0</v>
      </c>
      <c r="AT148" s="2">
        <v>1</v>
      </c>
      <c r="AU148" s="2">
        <v>0</v>
      </c>
      <c r="AV148" s="2">
        <v>2</v>
      </c>
      <c r="AW148" s="2">
        <v>0</v>
      </c>
      <c r="AX148" s="2">
        <v>0</v>
      </c>
      <c r="AY148" s="2">
        <v>1</v>
      </c>
      <c r="AZ148" s="2">
        <v>2</v>
      </c>
      <c r="BA148" s="2">
        <v>0</v>
      </c>
      <c r="BB148" s="2">
        <v>1</v>
      </c>
      <c r="BC148" s="2">
        <v>0</v>
      </c>
      <c r="BD148" s="2">
        <v>0</v>
      </c>
      <c r="BE148" s="2">
        <v>0</v>
      </c>
      <c r="BF148" s="2">
        <v>3</v>
      </c>
      <c r="BG148" s="2">
        <v>1</v>
      </c>
      <c r="BH148" s="2">
        <v>2</v>
      </c>
      <c r="BI148" s="2">
        <v>5</v>
      </c>
      <c r="BJ148" s="4">
        <f t="shared" si="16"/>
        <v>0.5</v>
      </c>
      <c r="BK148" s="4">
        <f t="shared" si="17"/>
        <v>0.33333333333333331</v>
      </c>
      <c r="BL148" s="4">
        <f t="shared" si="18"/>
        <v>0</v>
      </c>
      <c r="BM148" s="4">
        <f t="shared" si="19"/>
        <v>1</v>
      </c>
      <c r="BN148" s="4">
        <f t="shared" si="20"/>
        <v>1.8333333333333333</v>
      </c>
      <c r="BO148" s="4">
        <f t="shared" si="21"/>
        <v>0</v>
      </c>
      <c r="BP148" s="4">
        <f t="shared" si="22"/>
        <v>1</v>
      </c>
      <c r="BQ148" s="4">
        <f t="shared" si="23"/>
        <v>1</v>
      </c>
    </row>
    <row r="149" spans="1:69" x14ac:dyDescent="0.2">
      <c r="A149" s="2">
        <v>148</v>
      </c>
      <c r="B149" s="2">
        <v>5691920</v>
      </c>
      <c r="C149" s="3" t="s">
        <v>345</v>
      </c>
      <c r="D149" s="2">
        <v>239</v>
      </c>
      <c r="E149" s="1"/>
      <c r="F149" s="2">
        <v>2</v>
      </c>
      <c r="G149" s="2">
        <v>7</v>
      </c>
      <c r="H149" s="2">
        <v>2</v>
      </c>
      <c r="I149" s="2">
        <v>0</v>
      </c>
      <c r="J149" s="2">
        <v>2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2</v>
      </c>
      <c r="R149" s="2">
        <v>1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11</v>
      </c>
      <c r="AH149" s="2">
        <v>2</v>
      </c>
      <c r="AI149" s="2">
        <v>3</v>
      </c>
      <c r="AJ149" s="2">
        <v>1</v>
      </c>
      <c r="AK149" s="2">
        <v>2</v>
      </c>
      <c r="AL149" s="2">
        <v>0</v>
      </c>
      <c r="AM149" s="2">
        <v>2</v>
      </c>
      <c r="AN149" s="2">
        <v>3</v>
      </c>
      <c r="AO149" s="2">
        <v>0</v>
      </c>
      <c r="AP149" s="2">
        <v>0</v>
      </c>
      <c r="AQ149" s="2">
        <v>0</v>
      </c>
      <c r="AR149" s="2">
        <v>0</v>
      </c>
      <c r="AS149" s="2">
        <v>5</v>
      </c>
      <c r="AT149" s="2">
        <v>2</v>
      </c>
      <c r="AU149" s="2">
        <v>1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3</v>
      </c>
      <c r="BB149" s="2">
        <v>1</v>
      </c>
      <c r="BC149" s="2">
        <v>2</v>
      </c>
      <c r="BD149" s="2">
        <v>3</v>
      </c>
      <c r="BE149" s="2">
        <v>4</v>
      </c>
      <c r="BF149" s="2">
        <v>2</v>
      </c>
      <c r="BG149" s="2">
        <v>1</v>
      </c>
      <c r="BH149" s="2">
        <v>4</v>
      </c>
      <c r="BI149" s="2">
        <v>4</v>
      </c>
      <c r="BJ149" s="4">
        <f t="shared" si="16"/>
        <v>0</v>
      </c>
      <c r="BK149" s="4">
        <f t="shared" si="17"/>
        <v>0.33333333333333331</v>
      </c>
      <c r="BL149" s="4">
        <f t="shared" si="18"/>
        <v>1</v>
      </c>
      <c r="BM149" s="4">
        <f t="shared" si="19"/>
        <v>0.25</v>
      </c>
      <c r="BN149" s="4">
        <f t="shared" si="20"/>
        <v>1.5833333333333333</v>
      </c>
      <c r="BO149" s="4">
        <f t="shared" si="21"/>
        <v>1</v>
      </c>
      <c r="BP149" s="4">
        <f t="shared" si="22"/>
        <v>0</v>
      </c>
      <c r="BQ149" s="4">
        <f t="shared" si="23"/>
        <v>1</v>
      </c>
    </row>
    <row r="150" spans="1:69" x14ac:dyDescent="0.2">
      <c r="A150" s="2">
        <v>149</v>
      </c>
      <c r="B150" s="2">
        <v>5691934</v>
      </c>
      <c r="C150" s="3" t="s">
        <v>346</v>
      </c>
      <c r="D150" s="2">
        <v>536</v>
      </c>
      <c r="E150" s="1" t="s">
        <v>347</v>
      </c>
      <c r="F150" s="2">
        <v>2</v>
      </c>
      <c r="G150" s="2">
        <v>12</v>
      </c>
      <c r="H150" s="2">
        <v>4</v>
      </c>
      <c r="I150" s="2">
        <v>0</v>
      </c>
      <c r="J150" s="2">
        <v>2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2</v>
      </c>
      <c r="R150" s="2">
        <v>0</v>
      </c>
      <c r="S150" s="2">
        <v>2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4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3</v>
      </c>
      <c r="AI150" s="2">
        <v>2</v>
      </c>
      <c r="AJ150" s="2">
        <v>0</v>
      </c>
      <c r="AK150" s="2">
        <v>2</v>
      </c>
      <c r="AL150" s="2">
        <v>0</v>
      </c>
      <c r="AM150" s="2">
        <v>1</v>
      </c>
      <c r="AN150" s="2">
        <v>3</v>
      </c>
      <c r="AO150" s="2">
        <v>0</v>
      </c>
      <c r="AP150" s="2">
        <v>0</v>
      </c>
      <c r="AQ150" s="2">
        <v>0</v>
      </c>
      <c r="AR150" s="2">
        <v>0</v>
      </c>
      <c r="AS150" s="2">
        <v>5</v>
      </c>
      <c r="AT150" s="2">
        <v>2</v>
      </c>
      <c r="AU150" s="2">
        <v>1</v>
      </c>
      <c r="AV150" s="2">
        <v>0</v>
      </c>
      <c r="AW150" s="2">
        <v>3</v>
      </c>
      <c r="AX150" s="2">
        <v>0</v>
      </c>
      <c r="AY150" s="2">
        <v>1</v>
      </c>
      <c r="AZ150" s="2">
        <v>0</v>
      </c>
      <c r="BA150" s="2">
        <v>3</v>
      </c>
      <c r="BB150" s="2">
        <v>1</v>
      </c>
      <c r="BC150" s="2">
        <v>0</v>
      </c>
      <c r="BD150" s="2">
        <v>0</v>
      </c>
      <c r="BE150" s="2">
        <v>4</v>
      </c>
      <c r="BF150" s="2">
        <v>3</v>
      </c>
      <c r="BG150" s="2">
        <v>3</v>
      </c>
      <c r="BH150" s="2">
        <v>4</v>
      </c>
      <c r="BI150" s="2">
        <v>3</v>
      </c>
      <c r="BJ150" s="4">
        <f t="shared" si="16"/>
        <v>0</v>
      </c>
      <c r="BK150" s="4">
        <f t="shared" si="17"/>
        <v>0</v>
      </c>
      <c r="BL150" s="4">
        <f t="shared" si="18"/>
        <v>1</v>
      </c>
      <c r="BM150" s="4">
        <f t="shared" si="19"/>
        <v>0.75</v>
      </c>
      <c r="BN150" s="4">
        <f t="shared" si="20"/>
        <v>1.75</v>
      </c>
      <c r="BO150" s="4">
        <f t="shared" si="21"/>
        <v>1</v>
      </c>
      <c r="BP150" s="4">
        <f t="shared" si="22"/>
        <v>1</v>
      </c>
      <c r="BQ150" s="4">
        <f t="shared" si="23"/>
        <v>2</v>
      </c>
    </row>
    <row r="151" spans="1:69" x14ac:dyDescent="0.2">
      <c r="A151" s="2">
        <v>150</v>
      </c>
      <c r="B151" s="2">
        <v>5691991</v>
      </c>
      <c r="C151" s="3" t="s">
        <v>348</v>
      </c>
      <c r="D151" s="2">
        <v>206</v>
      </c>
      <c r="E151" s="1" t="s">
        <v>349</v>
      </c>
      <c r="F151" s="2">
        <v>1</v>
      </c>
      <c r="G151" s="2">
        <v>12</v>
      </c>
      <c r="H151" s="2">
        <v>3</v>
      </c>
      <c r="I151" s="2">
        <v>0</v>
      </c>
      <c r="J151" s="2">
        <v>2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2</v>
      </c>
      <c r="R151" s="2">
        <v>1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11</v>
      </c>
      <c r="AH151" s="2">
        <v>1</v>
      </c>
      <c r="AI151" s="2">
        <v>3</v>
      </c>
      <c r="AJ151" s="2">
        <v>1</v>
      </c>
      <c r="AK151" s="2">
        <v>0</v>
      </c>
      <c r="AL151" s="2">
        <v>0</v>
      </c>
      <c r="AM151" s="2">
        <v>2</v>
      </c>
      <c r="AN151" s="2">
        <v>4</v>
      </c>
      <c r="AO151" s="2">
        <v>1</v>
      </c>
      <c r="AP151" s="2">
        <v>0</v>
      </c>
      <c r="AQ151" s="2">
        <v>0</v>
      </c>
      <c r="AR151" s="2">
        <v>0</v>
      </c>
      <c r="AS151" s="2">
        <v>0</v>
      </c>
      <c r="AT151" s="2">
        <v>1</v>
      </c>
      <c r="AU151" s="2">
        <v>0</v>
      </c>
      <c r="AV151" s="2">
        <v>0</v>
      </c>
      <c r="AW151" s="2">
        <v>3</v>
      </c>
      <c r="AX151" s="2">
        <v>0</v>
      </c>
      <c r="AY151" s="2">
        <v>0</v>
      </c>
      <c r="AZ151" s="2">
        <v>0</v>
      </c>
      <c r="BA151" s="2">
        <v>3</v>
      </c>
      <c r="BB151" s="2">
        <v>0</v>
      </c>
      <c r="BC151" s="2">
        <v>2</v>
      </c>
      <c r="BD151" s="2">
        <v>3</v>
      </c>
      <c r="BE151" s="2">
        <v>4</v>
      </c>
      <c r="BF151" s="2">
        <v>2</v>
      </c>
      <c r="BG151" s="2">
        <v>1</v>
      </c>
      <c r="BH151" s="2">
        <v>4</v>
      </c>
      <c r="BI151" s="2">
        <v>3</v>
      </c>
      <c r="BJ151" s="4">
        <f t="shared" si="16"/>
        <v>0.5</v>
      </c>
      <c r="BK151" s="4">
        <f t="shared" si="17"/>
        <v>-0.33333333333333331</v>
      </c>
      <c r="BL151" s="4">
        <f t="shared" si="18"/>
        <v>1</v>
      </c>
      <c r="BM151" s="4">
        <f t="shared" si="19"/>
        <v>-0.75</v>
      </c>
      <c r="BN151" s="4">
        <f t="shared" si="20"/>
        <v>0.41666666666666674</v>
      </c>
      <c r="BO151" s="4">
        <f t="shared" si="21"/>
        <v>0</v>
      </c>
      <c r="BP151" s="4">
        <f t="shared" si="22"/>
        <v>0</v>
      </c>
      <c r="BQ151" s="4">
        <f t="shared" si="23"/>
        <v>0</v>
      </c>
    </row>
    <row r="152" spans="1:69" x14ac:dyDescent="0.2">
      <c r="A152" s="2">
        <v>151</v>
      </c>
      <c r="B152" s="2">
        <v>5692393</v>
      </c>
      <c r="C152" s="3" t="s">
        <v>350</v>
      </c>
      <c r="D152" s="2">
        <v>281</v>
      </c>
      <c r="E152" s="1" t="s">
        <v>351</v>
      </c>
      <c r="F152" s="2">
        <v>1</v>
      </c>
      <c r="G152" s="2">
        <v>25</v>
      </c>
      <c r="H152" s="2">
        <v>4</v>
      </c>
      <c r="I152" s="2">
        <v>0</v>
      </c>
      <c r="J152" s="2">
        <v>2</v>
      </c>
      <c r="K152" s="2">
        <v>0</v>
      </c>
      <c r="L152" s="2">
        <v>4</v>
      </c>
      <c r="M152" s="2">
        <v>0</v>
      </c>
      <c r="N152" s="2">
        <v>0</v>
      </c>
      <c r="O152" s="2">
        <v>0</v>
      </c>
      <c r="P152" s="2">
        <v>0</v>
      </c>
      <c r="Q152" s="2">
        <v>2</v>
      </c>
      <c r="R152" s="2">
        <v>1</v>
      </c>
      <c r="S152" s="2">
        <v>2</v>
      </c>
      <c r="T152" s="2">
        <v>0</v>
      </c>
      <c r="U152" s="2">
        <v>0</v>
      </c>
      <c r="V152" s="2">
        <v>0</v>
      </c>
      <c r="W152" s="2">
        <v>0</v>
      </c>
      <c r="X152" s="2">
        <v>2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3</v>
      </c>
      <c r="AI152" s="2">
        <v>4</v>
      </c>
      <c r="AJ152" s="2">
        <v>0</v>
      </c>
      <c r="AK152" s="2">
        <v>0</v>
      </c>
      <c r="AL152" s="2">
        <v>3</v>
      </c>
      <c r="AM152" s="2">
        <v>4</v>
      </c>
      <c r="AN152" s="2">
        <v>3</v>
      </c>
      <c r="AO152" s="2">
        <v>1</v>
      </c>
      <c r="AP152" s="2">
        <v>0</v>
      </c>
      <c r="AQ152" s="2">
        <v>0</v>
      </c>
      <c r="AR152" s="2">
        <v>0</v>
      </c>
      <c r="AS152" s="2">
        <v>0</v>
      </c>
      <c r="AT152" s="2">
        <v>2</v>
      </c>
      <c r="AU152" s="2">
        <v>0</v>
      </c>
      <c r="AV152" s="2">
        <v>0</v>
      </c>
      <c r="AW152" s="2">
        <v>0</v>
      </c>
      <c r="AX152" s="2">
        <v>4</v>
      </c>
      <c r="AY152" s="2">
        <v>0</v>
      </c>
      <c r="AZ152" s="2">
        <v>0</v>
      </c>
      <c r="BA152" s="2">
        <v>3</v>
      </c>
      <c r="BB152" s="2">
        <v>1</v>
      </c>
      <c r="BC152" s="2">
        <v>0</v>
      </c>
      <c r="BD152" s="2">
        <v>0</v>
      </c>
      <c r="BE152" s="2">
        <v>4</v>
      </c>
      <c r="BF152" s="2">
        <v>2</v>
      </c>
      <c r="BG152" s="2">
        <v>3</v>
      </c>
      <c r="BH152" s="2">
        <v>4</v>
      </c>
      <c r="BI152" s="2">
        <v>3</v>
      </c>
      <c r="BJ152" s="4">
        <f t="shared" si="16"/>
        <v>0.5</v>
      </c>
      <c r="BK152" s="4">
        <f t="shared" si="17"/>
        <v>0.33333333333333331</v>
      </c>
      <c r="BL152" s="4">
        <f t="shared" si="18"/>
        <v>1</v>
      </c>
      <c r="BM152" s="4">
        <f t="shared" si="19"/>
        <v>0.75</v>
      </c>
      <c r="BN152" s="4">
        <f t="shared" si="20"/>
        <v>2.583333333333333</v>
      </c>
      <c r="BO152" s="4">
        <f t="shared" si="21"/>
        <v>1</v>
      </c>
      <c r="BP152" s="4">
        <f t="shared" si="22"/>
        <v>0</v>
      </c>
      <c r="BQ152" s="4">
        <f t="shared" si="23"/>
        <v>1</v>
      </c>
    </row>
    <row r="153" spans="1:69" x14ac:dyDescent="0.2">
      <c r="A153" s="2">
        <v>152</v>
      </c>
      <c r="B153" s="2">
        <v>5692490</v>
      </c>
      <c r="C153" s="3" t="s">
        <v>352</v>
      </c>
      <c r="D153" s="2">
        <v>302</v>
      </c>
      <c r="E153" s="1"/>
      <c r="F153" s="2">
        <v>2</v>
      </c>
      <c r="G153" s="2">
        <v>43</v>
      </c>
      <c r="H153" s="2">
        <v>4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6</v>
      </c>
      <c r="O153" s="2">
        <v>0</v>
      </c>
      <c r="P153" s="2">
        <v>0</v>
      </c>
      <c r="Q153" s="2">
        <v>1</v>
      </c>
      <c r="R153" s="2">
        <v>0</v>
      </c>
      <c r="S153" s="2">
        <v>0</v>
      </c>
      <c r="T153" s="2">
        <v>0</v>
      </c>
      <c r="U153" s="2">
        <v>0</v>
      </c>
      <c r="V153" s="2">
        <v>5</v>
      </c>
      <c r="W153" s="2">
        <v>0</v>
      </c>
      <c r="X153" s="2">
        <v>2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1</v>
      </c>
      <c r="AI153" s="2">
        <v>4</v>
      </c>
      <c r="AJ153" s="2">
        <v>0</v>
      </c>
      <c r="AK153" s="2">
        <v>0</v>
      </c>
      <c r="AL153" s="2">
        <v>3</v>
      </c>
      <c r="AM153" s="2">
        <v>4</v>
      </c>
      <c r="AN153" s="2">
        <v>5</v>
      </c>
      <c r="AO153" s="2">
        <v>0</v>
      </c>
      <c r="AP153" s="2">
        <v>0</v>
      </c>
      <c r="AQ153" s="2">
        <v>0</v>
      </c>
      <c r="AR153" s="2">
        <v>0</v>
      </c>
      <c r="AS153" s="2">
        <v>5</v>
      </c>
      <c r="AT153" s="2">
        <v>1</v>
      </c>
      <c r="AU153" s="2">
        <v>0</v>
      </c>
      <c r="AV153" s="2">
        <v>0</v>
      </c>
      <c r="AW153" s="2">
        <v>3</v>
      </c>
      <c r="AX153" s="2">
        <v>0</v>
      </c>
      <c r="AY153" s="2">
        <v>0</v>
      </c>
      <c r="AZ153" s="2">
        <v>0</v>
      </c>
      <c r="BA153" s="2">
        <v>3</v>
      </c>
      <c r="BB153" s="2">
        <v>0</v>
      </c>
      <c r="BC153" s="2">
        <v>0</v>
      </c>
      <c r="BD153" s="2">
        <v>3</v>
      </c>
      <c r="BE153" s="2">
        <v>0</v>
      </c>
      <c r="BF153" s="2">
        <v>4</v>
      </c>
      <c r="BG153" s="2">
        <v>1</v>
      </c>
      <c r="BH153" s="2">
        <v>2</v>
      </c>
      <c r="BI153" s="2">
        <v>4</v>
      </c>
      <c r="BJ153" s="4">
        <f t="shared" si="16"/>
        <v>0</v>
      </c>
      <c r="BK153" s="4">
        <f t="shared" si="17"/>
        <v>-0.33333333333333331</v>
      </c>
      <c r="BL153" s="4">
        <f t="shared" si="18"/>
        <v>1</v>
      </c>
      <c r="BM153" s="4">
        <f t="shared" si="19"/>
        <v>-0.25</v>
      </c>
      <c r="BN153" s="4">
        <f t="shared" si="20"/>
        <v>0.41666666666666674</v>
      </c>
      <c r="BO153" s="4">
        <f t="shared" si="21"/>
        <v>0</v>
      </c>
      <c r="BP153" s="4">
        <f t="shared" si="22"/>
        <v>0</v>
      </c>
      <c r="BQ153" s="4">
        <f t="shared" si="23"/>
        <v>0</v>
      </c>
    </row>
    <row r="154" spans="1:69" x14ac:dyDescent="0.2">
      <c r="A154" s="2">
        <v>153</v>
      </c>
      <c r="B154" s="2">
        <v>5692712</v>
      </c>
      <c r="C154" s="3" t="s">
        <v>353</v>
      </c>
      <c r="D154" s="2">
        <v>255</v>
      </c>
      <c r="E154" s="1" t="s">
        <v>354</v>
      </c>
      <c r="F154" s="2">
        <v>2</v>
      </c>
      <c r="G154" s="2">
        <v>12</v>
      </c>
      <c r="H154" s="2">
        <v>2</v>
      </c>
      <c r="I154" s="2">
        <v>0</v>
      </c>
      <c r="J154" s="2">
        <v>2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1</v>
      </c>
      <c r="R154" s="2">
        <v>1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5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2</v>
      </c>
      <c r="AI154" s="2">
        <v>4</v>
      </c>
      <c r="AJ154" s="2">
        <v>0</v>
      </c>
      <c r="AK154" s="2">
        <v>0</v>
      </c>
      <c r="AL154" s="2">
        <v>3</v>
      </c>
      <c r="AM154" s="2">
        <v>4</v>
      </c>
      <c r="AN154" s="2">
        <v>2</v>
      </c>
      <c r="AO154" s="2">
        <v>0</v>
      </c>
      <c r="AP154" s="2">
        <v>0</v>
      </c>
      <c r="AQ154" s="2">
        <v>3</v>
      </c>
      <c r="AR154" s="2">
        <v>0</v>
      </c>
      <c r="AS154" s="2">
        <v>0</v>
      </c>
      <c r="AT154" s="2">
        <v>1</v>
      </c>
      <c r="AU154" s="2">
        <v>1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3</v>
      </c>
      <c r="BB154" s="2">
        <v>1</v>
      </c>
      <c r="BC154" s="2">
        <v>0</v>
      </c>
      <c r="BD154" s="2">
        <v>0</v>
      </c>
      <c r="BE154" s="2">
        <v>0</v>
      </c>
      <c r="BF154" s="2">
        <v>1</v>
      </c>
      <c r="BG154" s="2">
        <v>3</v>
      </c>
      <c r="BH154" s="2">
        <v>4</v>
      </c>
      <c r="BI154" s="2">
        <v>6</v>
      </c>
      <c r="BJ154" s="4">
        <f t="shared" si="16"/>
        <v>0</v>
      </c>
      <c r="BK154" s="4">
        <f t="shared" si="17"/>
        <v>0.33333333333333331</v>
      </c>
      <c r="BL154" s="4">
        <f t="shared" si="18"/>
        <v>1</v>
      </c>
      <c r="BM154" s="4">
        <f t="shared" si="19"/>
        <v>1</v>
      </c>
      <c r="BN154" s="4">
        <f t="shared" si="20"/>
        <v>2.333333333333333</v>
      </c>
      <c r="BO154" s="4">
        <f t="shared" si="21"/>
        <v>0</v>
      </c>
      <c r="BP154" s="4">
        <f t="shared" si="22"/>
        <v>0</v>
      </c>
      <c r="BQ154" s="4">
        <f t="shared" si="23"/>
        <v>0</v>
      </c>
    </row>
    <row r="155" spans="1:69" x14ac:dyDescent="0.2">
      <c r="A155" s="2">
        <v>154</v>
      </c>
      <c r="B155" s="2">
        <v>5692739</v>
      </c>
      <c r="C155" s="3" t="s">
        <v>355</v>
      </c>
      <c r="D155" s="2">
        <v>245</v>
      </c>
      <c r="E155" s="1" t="s">
        <v>356</v>
      </c>
      <c r="F155" s="2">
        <v>2</v>
      </c>
      <c r="G155" s="2">
        <v>12</v>
      </c>
      <c r="H155" s="2">
        <v>4</v>
      </c>
      <c r="I155" s="2">
        <v>0</v>
      </c>
      <c r="J155" s="2">
        <v>2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3</v>
      </c>
      <c r="R155" s="2">
        <v>1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11</v>
      </c>
      <c r="AH155" s="2">
        <v>3</v>
      </c>
      <c r="AI155" s="2">
        <v>3</v>
      </c>
      <c r="AJ155" s="2">
        <v>0</v>
      </c>
      <c r="AK155" s="2">
        <v>2</v>
      </c>
      <c r="AL155" s="2">
        <v>0</v>
      </c>
      <c r="AM155" s="2">
        <v>2</v>
      </c>
      <c r="AN155" s="2">
        <v>3</v>
      </c>
      <c r="AO155" s="2">
        <v>1</v>
      </c>
      <c r="AP155" s="2">
        <v>0</v>
      </c>
      <c r="AQ155" s="2">
        <v>0</v>
      </c>
      <c r="AR155" s="2">
        <v>0</v>
      </c>
      <c r="AS155" s="2">
        <v>0</v>
      </c>
      <c r="AT155" s="2">
        <v>1</v>
      </c>
      <c r="AU155" s="2">
        <v>1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3</v>
      </c>
      <c r="BB155" s="2">
        <v>0</v>
      </c>
      <c r="BC155" s="2">
        <v>0</v>
      </c>
      <c r="BD155" s="2">
        <v>0</v>
      </c>
      <c r="BE155" s="2">
        <v>4</v>
      </c>
      <c r="BF155" s="2">
        <v>1</v>
      </c>
      <c r="BG155" s="2">
        <v>1</v>
      </c>
      <c r="BH155" s="2">
        <v>2</v>
      </c>
      <c r="BI155" s="2">
        <v>6</v>
      </c>
      <c r="BJ155" s="4">
        <f t="shared" si="16"/>
        <v>0.5</v>
      </c>
      <c r="BK155" s="4">
        <f t="shared" si="17"/>
        <v>0.33333333333333331</v>
      </c>
      <c r="BL155" s="4">
        <f t="shared" si="18"/>
        <v>1</v>
      </c>
      <c r="BM155" s="4">
        <f t="shared" si="19"/>
        <v>-0.25</v>
      </c>
      <c r="BN155" s="4">
        <f t="shared" si="20"/>
        <v>1.5833333333333333</v>
      </c>
      <c r="BO155" s="4">
        <f t="shared" si="21"/>
        <v>0</v>
      </c>
      <c r="BP155" s="4">
        <f t="shared" si="22"/>
        <v>0</v>
      </c>
      <c r="BQ155" s="4">
        <f t="shared" si="23"/>
        <v>0</v>
      </c>
    </row>
    <row r="156" spans="1:69" x14ac:dyDescent="0.2">
      <c r="A156" s="2">
        <v>155</v>
      </c>
      <c r="B156" s="2">
        <v>5693216</v>
      </c>
      <c r="C156" s="3" t="s">
        <v>357</v>
      </c>
      <c r="D156" s="2">
        <v>170</v>
      </c>
      <c r="E156" s="1" t="s">
        <v>358</v>
      </c>
      <c r="F156" s="2">
        <v>2</v>
      </c>
      <c r="G156" s="2">
        <v>9</v>
      </c>
      <c r="H156" s="2">
        <v>2</v>
      </c>
      <c r="I156" s="2">
        <v>0</v>
      </c>
      <c r="J156" s="2">
        <v>2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1</v>
      </c>
      <c r="R156" s="2">
        <v>1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11</v>
      </c>
      <c r="AH156" s="2">
        <v>3</v>
      </c>
      <c r="AI156" s="2">
        <v>3</v>
      </c>
      <c r="AJ156" s="2">
        <v>1</v>
      </c>
      <c r="AK156" s="2">
        <v>2</v>
      </c>
      <c r="AL156" s="2">
        <v>0</v>
      </c>
      <c r="AM156" s="2">
        <v>2</v>
      </c>
      <c r="AN156" s="2">
        <v>5</v>
      </c>
      <c r="AO156" s="2">
        <v>0</v>
      </c>
      <c r="AP156" s="2">
        <v>0</v>
      </c>
      <c r="AQ156" s="2">
        <v>0</v>
      </c>
      <c r="AR156" s="2">
        <v>0</v>
      </c>
      <c r="AS156" s="2">
        <v>5</v>
      </c>
      <c r="AT156" s="2">
        <v>1</v>
      </c>
      <c r="AU156" s="2">
        <v>0</v>
      </c>
      <c r="AV156" s="2">
        <v>0</v>
      </c>
      <c r="AW156" s="2">
        <v>0</v>
      </c>
      <c r="AX156" s="2">
        <v>4</v>
      </c>
      <c r="AY156" s="2">
        <v>0</v>
      </c>
      <c r="AZ156" s="2">
        <v>0</v>
      </c>
      <c r="BA156" s="2">
        <v>3</v>
      </c>
      <c r="BB156" s="2">
        <v>0</v>
      </c>
      <c r="BC156" s="2">
        <v>2</v>
      </c>
      <c r="BD156" s="2">
        <v>0</v>
      </c>
      <c r="BE156" s="2">
        <v>0</v>
      </c>
      <c r="BF156" s="2">
        <v>1</v>
      </c>
      <c r="BG156" s="2">
        <v>1</v>
      </c>
      <c r="BH156" s="2">
        <v>4</v>
      </c>
      <c r="BI156" s="2">
        <v>1</v>
      </c>
      <c r="BJ156" s="4">
        <f t="shared" si="16"/>
        <v>0</v>
      </c>
      <c r="BK156" s="4">
        <f t="shared" si="17"/>
        <v>0.33333333333333331</v>
      </c>
      <c r="BL156" s="4">
        <f t="shared" si="18"/>
        <v>1</v>
      </c>
      <c r="BM156" s="4">
        <f t="shared" si="19"/>
        <v>-0.25</v>
      </c>
      <c r="BN156" s="4">
        <f t="shared" si="20"/>
        <v>1.0833333333333333</v>
      </c>
      <c r="BO156" s="4">
        <f t="shared" si="21"/>
        <v>0</v>
      </c>
      <c r="BP156" s="4">
        <f t="shared" si="22"/>
        <v>0</v>
      </c>
      <c r="BQ156" s="4">
        <f t="shared" si="23"/>
        <v>0</v>
      </c>
    </row>
    <row r="157" spans="1:69" x14ac:dyDescent="0.2">
      <c r="A157" s="2">
        <v>156</v>
      </c>
      <c r="B157" s="2">
        <v>5695680</v>
      </c>
      <c r="C157" s="3" t="s">
        <v>359</v>
      </c>
      <c r="D157" s="2">
        <v>736</v>
      </c>
      <c r="E157" s="1" t="s">
        <v>360</v>
      </c>
      <c r="F157" s="2">
        <v>1</v>
      </c>
      <c r="G157" s="2">
        <v>15</v>
      </c>
      <c r="H157" s="2">
        <v>4</v>
      </c>
      <c r="I157" s="2">
        <v>0</v>
      </c>
      <c r="J157" s="2">
        <v>2</v>
      </c>
      <c r="K157" s="2">
        <v>0</v>
      </c>
      <c r="L157" s="2">
        <v>4</v>
      </c>
      <c r="M157" s="2">
        <v>0</v>
      </c>
      <c r="N157" s="2">
        <v>0</v>
      </c>
      <c r="O157" s="2">
        <v>0</v>
      </c>
      <c r="P157" s="2">
        <v>0</v>
      </c>
      <c r="Q157" s="2">
        <v>4</v>
      </c>
      <c r="R157" s="2">
        <v>0</v>
      </c>
      <c r="S157" s="2">
        <v>2</v>
      </c>
      <c r="T157" s="2">
        <v>0</v>
      </c>
      <c r="U157" s="2">
        <v>0</v>
      </c>
      <c r="V157" s="2">
        <v>0</v>
      </c>
      <c r="W157" s="2">
        <v>1</v>
      </c>
      <c r="X157" s="2">
        <v>0</v>
      </c>
      <c r="Y157" s="2">
        <v>3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3</v>
      </c>
      <c r="AI157" s="2">
        <v>2</v>
      </c>
      <c r="AJ157" s="2">
        <v>0</v>
      </c>
      <c r="AK157" s="2">
        <v>2</v>
      </c>
      <c r="AL157" s="2">
        <v>0</v>
      </c>
      <c r="AM157" s="2">
        <v>1</v>
      </c>
      <c r="AN157" s="2">
        <v>5</v>
      </c>
      <c r="AO157" s="2">
        <v>1</v>
      </c>
      <c r="AP157" s="2">
        <v>0</v>
      </c>
      <c r="AQ157" s="2">
        <v>0</v>
      </c>
      <c r="AR157" s="2">
        <v>0</v>
      </c>
      <c r="AS157" s="2">
        <v>0</v>
      </c>
      <c r="AT157" s="2">
        <v>2</v>
      </c>
      <c r="AU157" s="2">
        <v>0</v>
      </c>
      <c r="AV157" s="2">
        <v>0</v>
      </c>
      <c r="AW157" s="2">
        <v>0</v>
      </c>
      <c r="AX157" s="2">
        <v>4</v>
      </c>
      <c r="AY157" s="2">
        <v>1</v>
      </c>
      <c r="AZ157" s="2">
        <v>2</v>
      </c>
      <c r="BA157" s="2">
        <v>0</v>
      </c>
      <c r="BB157" s="2">
        <v>1</v>
      </c>
      <c r="BC157" s="2">
        <v>0</v>
      </c>
      <c r="BD157" s="2">
        <v>0</v>
      </c>
      <c r="BE157" s="2">
        <v>4</v>
      </c>
      <c r="BF157" s="2">
        <v>4</v>
      </c>
      <c r="BG157" s="2">
        <v>2</v>
      </c>
      <c r="BH157" s="2">
        <v>4</v>
      </c>
      <c r="BI157" s="2">
        <v>5</v>
      </c>
      <c r="BJ157" s="4">
        <f t="shared" si="16"/>
        <v>0.5</v>
      </c>
      <c r="BK157" s="4">
        <f t="shared" si="17"/>
        <v>0.33333333333333331</v>
      </c>
      <c r="BL157" s="4">
        <f t="shared" si="18"/>
        <v>0</v>
      </c>
      <c r="BM157" s="4">
        <f t="shared" si="19"/>
        <v>0.75</v>
      </c>
      <c r="BN157" s="4">
        <f t="shared" si="20"/>
        <v>1.5833333333333333</v>
      </c>
      <c r="BO157" s="4">
        <f t="shared" si="21"/>
        <v>1</v>
      </c>
      <c r="BP157" s="4">
        <f t="shared" si="22"/>
        <v>0</v>
      </c>
      <c r="BQ157" s="4">
        <f t="shared" si="23"/>
        <v>1</v>
      </c>
    </row>
    <row r="158" spans="1:69" x14ac:dyDescent="0.2">
      <c r="A158" s="2">
        <v>157</v>
      </c>
      <c r="B158" s="2">
        <v>5696063</v>
      </c>
      <c r="C158" s="3" t="s">
        <v>361</v>
      </c>
      <c r="D158" s="2">
        <v>292</v>
      </c>
      <c r="E158" s="1" t="s">
        <v>362</v>
      </c>
      <c r="F158" s="2">
        <v>1</v>
      </c>
      <c r="G158" s="2">
        <v>17</v>
      </c>
      <c r="H158" s="2">
        <v>4</v>
      </c>
      <c r="I158" s="2">
        <v>0</v>
      </c>
      <c r="J158" s="2">
        <v>2</v>
      </c>
      <c r="K158" s="2">
        <v>0</v>
      </c>
      <c r="L158" s="2">
        <v>0</v>
      </c>
      <c r="M158" s="2">
        <v>0</v>
      </c>
      <c r="N158" s="2">
        <v>0</v>
      </c>
      <c r="O158" s="2">
        <v>7</v>
      </c>
      <c r="P158" s="2">
        <v>0</v>
      </c>
      <c r="Q158" s="2">
        <v>2</v>
      </c>
      <c r="R158" s="2">
        <v>0</v>
      </c>
      <c r="S158" s="2">
        <v>2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10</v>
      </c>
      <c r="AG158" s="2">
        <v>0</v>
      </c>
      <c r="AH158" s="2">
        <v>3</v>
      </c>
      <c r="AI158" s="2">
        <v>3</v>
      </c>
      <c r="AJ158" s="2">
        <v>0</v>
      </c>
      <c r="AK158" s="2">
        <v>2</v>
      </c>
      <c r="AL158" s="2">
        <v>0</v>
      </c>
      <c r="AM158" s="2">
        <v>3</v>
      </c>
      <c r="AN158" s="2">
        <v>3</v>
      </c>
      <c r="AO158" s="2">
        <v>1</v>
      </c>
      <c r="AP158" s="2">
        <v>0</v>
      </c>
      <c r="AQ158" s="2">
        <v>0</v>
      </c>
      <c r="AR158" s="2">
        <v>0</v>
      </c>
      <c r="AS158" s="2">
        <v>0</v>
      </c>
      <c r="AT158" s="2">
        <v>2</v>
      </c>
      <c r="AU158" s="2">
        <v>0</v>
      </c>
      <c r="AV158" s="2">
        <v>0</v>
      </c>
      <c r="AW158" s="2">
        <v>0</v>
      </c>
      <c r="AX158" s="2">
        <v>4</v>
      </c>
      <c r="AY158" s="2">
        <v>0</v>
      </c>
      <c r="AZ158" s="2">
        <v>2</v>
      </c>
      <c r="BA158" s="2">
        <v>0</v>
      </c>
      <c r="BB158" s="2">
        <v>1</v>
      </c>
      <c r="BC158" s="2">
        <v>0</v>
      </c>
      <c r="BD158" s="2">
        <v>0</v>
      </c>
      <c r="BE158" s="2">
        <v>4</v>
      </c>
      <c r="BF158" s="2">
        <v>3</v>
      </c>
      <c r="BG158" s="2">
        <v>1</v>
      </c>
      <c r="BH158" s="2">
        <v>4</v>
      </c>
      <c r="BI158" s="2">
        <v>5</v>
      </c>
      <c r="BJ158" s="4">
        <f t="shared" si="16"/>
        <v>0.5</v>
      </c>
      <c r="BK158" s="4">
        <f t="shared" si="17"/>
        <v>0.33333333333333331</v>
      </c>
      <c r="BL158" s="4">
        <f t="shared" si="18"/>
        <v>0</v>
      </c>
      <c r="BM158" s="4">
        <f t="shared" si="19"/>
        <v>0.75</v>
      </c>
      <c r="BN158" s="4">
        <f t="shared" si="20"/>
        <v>1.5833333333333333</v>
      </c>
      <c r="BO158" s="4">
        <f t="shared" si="21"/>
        <v>1</v>
      </c>
      <c r="BP158" s="4">
        <f t="shared" si="22"/>
        <v>1</v>
      </c>
      <c r="BQ158" s="4">
        <f t="shared" si="23"/>
        <v>2</v>
      </c>
    </row>
    <row r="159" spans="1:69" x14ac:dyDescent="0.2">
      <c r="A159" s="2">
        <v>158</v>
      </c>
      <c r="B159" s="2">
        <v>5697774</v>
      </c>
      <c r="C159" s="3" t="s">
        <v>363</v>
      </c>
      <c r="D159" s="2">
        <v>229</v>
      </c>
      <c r="E159" s="1" t="s">
        <v>364</v>
      </c>
      <c r="F159" s="2">
        <v>2</v>
      </c>
      <c r="G159" s="2">
        <v>18</v>
      </c>
      <c r="H159" s="2">
        <v>2</v>
      </c>
      <c r="I159" s="2">
        <v>1</v>
      </c>
      <c r="J159" s="2">
        <v>0</v>
      </c>
      <c r="K159" s="2">
        <v>0</v>
      </c>
      <c r="L159" s="2">
        <v>0</v>
      </c>
      <c r="M159" s="2">
        <v>5</v>
      </c>
      <c r="N159" s="2">
        <v>0</v>
      </c>
      <c r="O159" s="2">
        <v>0</v>
      </c>
      <c r="P159" s="2">
        <v>0</v>
      </c>
      <c r="Q159" s="2">
        <v>4</v>
      </c>
      <c r="R159" s="2">
        <v>0</v>
      </c>
      <c r="S159" s="2">
        <v>0</v>
      </c>
      <c r="T159" s="2">
        <v>0</v>
      </c>
      <c r="U159" s="2">
        <v>4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11</v>
      </c>
      <c r="AH159" s="2">
        <v>1</v>
      </c>
      <c r="AI159" s="2">
        <v>1</v>
      </c>
      <c r="AJ159" s="2">
        <v>1</v>
      </c>
      <c r="AK159" s="2">
        <v>0</v>
      </c>
      <c r="AL159" s="2">
        <v>0</v>
      </c>
      <c r="AM159" s="2">
        <v>3</v>
      </c>
      <c r="AN159" s="2">
        <v>5</v>
      </c>
      <c r="AO159" s="2">
        <v>0</v>
      </c>
      <c r="AP159" s="2">
        <v>0</v>
      </c>
      <c r="AQ159" s="2">
        <v>0</v>
      </c>
      <c r="AR159" s="2">
        <v>0</v>
      </c>
      <c r="AS159" s="2">
        <v>5</v>
      </c>
      <c r="AT159" s="2">
        <v>1</v>
      </c>
      <c r="AU159" s="2">
        <v>1</v>
      </c>
      <c r="AV159" s="2">
        <v>0</v>
      </c>
      <c r="AW159" s="2">
        <v>0</v>
      </c>
      <c r="AX159" s="2">
        <v>0</v>
      </c>
      <c r="AY159" s="2">
        <v>0</v>
      </c>
      <c r="AZ159" s="2">
        <v>2</v>
      </c>
      <c r="BA159" s="2">
        <v>0</v>
      </c>
      <c r="BB159" s="2">
        <v>1</v>
      </c>
      <c r="BC159" s="2">
        <v>0</v>
      </c>
      <c r="BD159" s="2">
        <v>0</v>
      </c>
      <c r="BE159" s="2">
        <v>4</v>
      </c>
      <c r="BF159" s="2">
        <v>4</v>
      </c>
      <c r="BG159" s="2">
        <v>2</v>
      </c>
      <c r="BH159" s="2">
        <v>2</v>
      </c>
      <c r="BI159" s="2">
        <v>1</v>
      </c>
      <c r="BJ159" s="4">
        <f t="shared" si="16"/>
        <v>0</v>
      </c>
      <c r="BK159" s="4">
        <f t="shared" si="17"/>
        <v>0.33333333333333331</v>
      </c>
      <c r="BL159" s="4">
        <f t="shared" si="18"/>
        <v>0</v>
      </c>
      <c r="BM159" s="4">
        <f t="shared" si="19"/>
        <v>0.75</v>
      </c>
      <c r="BN159" s="4">
        <f t="shared" si="20"/>
        <v>1.0833333333333333</v>
      </c>
      <c r="BO159" s="4">
        <f t="shared" si="21"/>
        <v>0</v>
      </c>
      <c r="BP159" s="4">
        <f t="shared" si="22"/>
        <v>0</v>
      </c>
      <c r="BQ159" s="4">
        <f t="shared" si="23"/>
        <v>0</v>
      </c>
    </row>
    <row r="160" spans="1:69" x14ac:dyDescent="0.2">
      <c r="A160" s="2">
        <v>159</v>
      </c>
      <c r="B160" s="2">
        <v>5699175</v>
      </c>
      <c r="C160" s="3" t="s">
        <v>365</v>
      </c>
      <c r="D160" s="2">
        <v>184</v>
      </c>
      <c r="E160" s="1" t="s">
        <v>323</v>
      </c>
      <c r="F160" s="2">
        <v>2</v>
      </c>
      <c r="G160" s="2">
        <v>9</v>
      </c>
      <c r="H160" s="2">
        <v>2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8</v>
      </c>
      <c r="Q160" s="2">
        <v>3</v>
      </c>
      <c r="R160" s="2">
        <v>1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5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3</v>
      </c>
      <c r="AI160" s="2">
        <v>3</v>
      </c>
      <c r="AJ160" s="2">
        <v>0</v>
      </c>
      <c r="AK160" s="2">
        <v>2</v>
      </c>
      <c r="AL160" s="2">
        <v>0</v>
      </c>
      <c r="AM160" s="2">
        <v>2</v>
      </c>
      <c r="AN160" s="2">
        <v>4</v>
      </c>
      <c r="AO160" s="2">
        <v>0</v>
      </c>
      <c r="AP160" s="2">
        <v>0</v>
      </c>
      <c r="AQ160" s="2">
        <v>0</v>
      </c>
      <c r="AR160" s="2">
        <v>0</v>
      </c>
      <c r="AS160" s="2">
        <v>5</v>
      </c>
      <c r="AT160" s="2">
        <v>1</v>
      </c>
      <c r="AU160" s="2">
        <v>0</v>
      </c>
      <c r="AV160" s="2">
        <v>2</v>
      </c>
      <c r="AW160" s="2">
        <v>0</v>
      </c>
      <c r="AX160" s="2">
        <v>0</v>
      </c>
      <c r="AY160" s="2">
        <v>1</v>
      </c>
      <c r="AZ160" s="2">
        <v>2</v>
      </c>
      <c r="BA160" s="2">
        <v>0</v>
      </c>
      <c r="BB160" s="2">
        <v>0</v>
      </c>
      <c r="BC160" s="2">
        <v>0</v>
      </c>
      <c r="BD160" s="2">
        <v>0</v>
      </c>
      <c r="BE160" s="2">
        <v>4</v>
      </c>
      <c r="BF160" s="2">
        <v>3</v>
      </c>
      <c r="BG160" s="2">
        <v>3</v>
      </c>
      <c r="BH160" s="2">
        <v>4</v>
      </c>
      <c r="BI160" s="2">
        <v>8</v>
      </c>
      <c r="BJ160" s="4">
        <f t="shared" si="16"/>
        <v>0</v>
      </c>
      <c r="BK160" s="4">
        <f t="shared" si="17"/>
        <v>0.33333333333333331</v>
      </c>
      <c r="BL160" s="4">
        <f t="shared" si="18"/>
        <v>0</v>
      </c>
      <c r="BM160" s="4">
        <f t="shared" si="19"/>
        <v>-0.25</v>
      </c>
      <c r="BN160" s="4">
        <f t="shared" si="20"/>
        <v>8.3333333333333315E-2</v>
      </c>
      <c r="BO160" s="4">
        <f t="shared" si="21"/>
        <v>0</v>
      </c>
      <c r="BP160" s="4">
        <f t="shared" si="22"/>
        <v>1</v>
      </c>
      <c r="BQ160" s="4">
        <f t="shared" si="23"/>
        <v>1</v>
      </c>
    </row>
    <row r="161" spans="1:69" x14ac:dyDescent="0.2">
      <c r="A161" s="2">
        <v>160</v>
      </c>
      <c r="B161" s="2">
        <v>5699819</v>
      </c>
      <c r="C161" s="3" t="s">
        <v>366</v>
      </c>
      <c r="D161" s="2">
        <v>713</v>
      </c>
      <c r="E161" s="1" t="s">
        <v>364</v>
      </c>
      <c r="F161" s="2">
        <v>2</v>
      </c>
      <c r="G161" s="2">
        <v>14</v>
      </c>
      <c r="H161" s="2">
        <v>3</v>
      </c>
      <c r="I161" s="2">
        <v>0</v>
      </c>
      <c r="J161" s="2">
        <v>2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3</v>
      </c>
      <c r="R161" s="2">
        <v>0</v>
      </c>
      <c r="S161" s="2">
        <v>0</v>
      </c>
      <c r="T161" s="2">
        <v>0</v>
      </c>
      <c r="U161" s="2">
        <v>4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11</v>
      </c>
      <c r="AH161" s="2">
        <v>3</v>
      </c>
      <c r="AI161" s="2">
        <v>2</v>
      </c>
      <c r="AJ161" s="2">
        <v>0</v>
      </c>
      <c r="AK161" s="2">
        <v>2</v>
      </c>
      <c r="AL161" s="2">
        <v>0</v>
      </c>
      <c r="AM161" s="2">
        <v>3</v>
      </c>
      <c r="AN161" s="2">
        <v>1</v>
      </c>
      <c r="AO161" s="2">
        <v>1</v>
      </c>
      <c r="AP161" s="2">
        <v>2</v>
      </c>
      <c r="AQ161" s="2">
        <v>3</v>
      </c>
      <c r="AR161" s="2">
        <v>0</v>
      </c>
      <c r="AS161" s="2">
        <v>0</v>
      </c>
      <c r="AT161" s="2">
        <v>1</v>
      </c>
      <c r="AU161" s="2">
        <v>0</v>
      </c>
      <c r="AV161" s="2">
        <v>0</v>
      </c>
      <c r="AW161" s="2">
        <v>3</v>
      </c>
      <c r="AX161" s="2">
        <v>0</v>
      </c>
      <c r="AY161" s="2">
        <v>0</v>
      </c>
      <c r="AZ161" s="2">
        <v>0</v>
      </c>
      <c r="BA161" s="2">
        <v>3</v>
      </c>
      <c r="BB161" s="2">
        <v>1</v>
      </c>
      <c r="BC161" s="2">
        <v>2</v>
      </c>
      <c r="BD161" s="2">
        <v>3</v>
      </c>
      <c r="BE161" s="2">
        <v>4</v>
      </c>
      <c r="BF161" s="2">
        <v>1</v>
      </c>
      <c r="BG161" s="2">
        <v>3</v>
      </c>
      <c r="BH161" s="2">
        <v>4</v>
      </c>
      <c r="BI161" s="2">
        <v>8</v>
      </c>
      <c r="BJ161" s="4">
        <f t="shared" si="16"/>
        <v>1</v>
      </c>
      <c r="BK161" s="4">
        <f t="shared" si="17"/>
        <v>-0.33333333333333331</v>
      </c>
      <c r="BL161" s="4">
        <f t="shared" si="18"/>
        <v>1</v>
      </c>
      <c r="BM161" s="4">
        <f t="shared" si="19"/>
        <v>0.25</v>
      </c>
      <c r="BN161" s="4">
        <f t="shared" si="20"/>
        <v>1.9166666666666667</v>
      </c>
      <c r="BO161" s="4">
        <f t="shared" si="21"/>
        <v>0</v>
      </c>
      <c r="BP161" s="4">
        <f t="shared" si="22"/>
        <v>0</v>
      </c>
      <c r="BQ161" s="4">
        <f t="shared" si="23"/>
        <v>0</v>
      </c>
    </row>
    <row r="162" spans="1:69" x14ac:dyDescent="0.2">
      <c r="A162" s="2">
        <v>161</v>
      </c>
      <c r="B162" s="2">
        <v>5700572</v>
      </c>
      <c r="C162" s="3" t="s">
        <v>367</v>
      </c>
      <c r="D162" s="2">
        <v>289</v>
      </c>
      <c r="E162" s="1" t="s">
        <v>364</v>
      </c>
      <c r="F162" s="2">
        <v>2</v>
      </c>
      <c r="G162" s="2">
        <v>18</v>
      </c>
      <c r="H162" s="2">
        <v>4</v>
      </c>
      <c r="I162" s="2">
        <v>1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3</v>
      </c>
      <c r="R162" s="2">
        <v>0</v>
      </c>
      <c r="S162" s="2">
        <v>2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4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3</v>
      </c>
      <c r="AI162" s="2">
        <v>3</v>
      </c>
      <c r="AJ162" s="2">
        <v>0</v>
      </c>
      <c r="AK162" s="2">
        <v>2</v>
      </c>
      <c r="AL162" s="2">
        <v>0</v>
      </c>
      <c r="AM162" s="2">
        <v>1</v>
      </c>
      <c r="AN162" s="2">
        <v>3</v>
      </c>
      <c r="AO162" s="2">
        <v>0</v>
      </c>
      <c r="AP162" s="2">
        <v>2</v>
      </c>
      <c r="AQ162" s="2">
        <v>0</v>
      </c>
      <c r="AR162" s="2">
        <v>0</v>
      </c>
      <c r="AS162" s="2">
        <v>0</v>
      </c>
      <c r="AT162" s="2">
        <v>2</v>
      </c>
      <c r="AU162" s="2">
        <v>0</v>
      </c>
      <c r="AV162" s="2">
        <v>0</v>
      </c>
      <c r="AW162" s="2">
        <v>0</v>
      </c>
      <c r="AX162" s="2">
        <v>4</v>
      </c>
      <c r="AY162" s="2">
        <v>0</v>
      </c>
      <c r="AZ162" s="2">
        <v>0</v>
      </c>
      <c r="BA162" s="2">
        <v>3</v>
      </c>
      <c r="BB162" s="2">
        <v>0</v>
      </c>
      <c r="BC162" s="2">
        <v>0</v>
      </c>
      <c r="BD162" s="2">
        <v>0</v>
      </c>
      <c r="BE162" s="2">
        <v>4</v>
      </c>
      <c r="BF162" s="2">
        <v>4</v>
      </c>
      <c r="BG162" s="2">
        <v>1</v>
      </c>
      <c r="BH162" s="2">
        <v>4</v>
      </c>
      <c r="BI162" s="2">
        <v>1</v>
      </c>
      <c r="BJ162" s="4">
        <f t="shared" si="16"/>
        <v>0.5</v>
      </c>
      <c r="BK162" s="4">
        <f t="shared" si="17"/>
        <v>0.33333333333333331</v>
      </c>
      <c r="BL162" s="4">
        <f t="shared" si="18"/>
        <v>1</v>
      </c>
      <c r="BM162" s="4">
        <f t="shared" si="19"/>
        <v>-0.25</v>
      </c>
      <c r="BN162" s="4">
        <f t="shared" si="20"/>
        <v>1.5833333333333333</v>
      </c>
      <c r="BO162" s="4">
        <f t="shared" si="21"/>
        <v>1</v>
      </c>
      <c r="BP162" s="4">
        <f t="shared" si="22"/>
        <v>0</v>
      </c>
      <c r="BQ162" s="4">
        <f t="shared" si="23"/>
        <v>1</v>
      </c>
    </row>
    <row r="163" spans="1:69" x14ac:dyDescent="0.2">
      <c r="A163" s="2">
        <v>162</v>
      </c>
      <c r="B163" s="2">
        <v>5700866</v>
      </c>
      <c r="C163" s="3" t="s">
        <v>368</v>
      </c>
      <c r="D163" s="2">
        <v>667</v>
      </c>
      <c r="E163" s="1" t="s">
        <v>369</v>
      </c>
      <c r="F163" s="2">
        <v>2</v>
      </c>
      <c r="G163" s="2">
        <v>21</v>
      </c>
      <c r="H163" s="2">
        <v>4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8</v>
      </c>
      <c r="Q163" s="2">
        <v>4</v>
      </c>
      <c r="R163" s="2">
        <v>0</v>
      </c>
      <c r="S163" s="2">
        <v>2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3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1</v>
      </c>
      <c r="AI163" s="2">
        <v>2</v>
      </c>
      <c r="AJ163" s="2">
        <v>0</v>
      </c>
      <c r="AK163" s="2">
        <v>2</v>
      </c>
      <c r="AL163" s="2">
        <v>0</v>
      </c>
      <c r="AM163" s="2">
        <v>1</v>
      </c>
      <c r="AN163" s="2">
        <v>5</v>
      </c>
      <c r="AO163" s="2">
        <v>0</v>
      </c>
      <c r="AP163" s="2">
        <v>0</v>
      </c>
      <c r="AQ163" s="2">
        <v>0</v>
      </c>
      <c r="AR163" s="2">
        <v>0</v>
      </c>
      <c r="AS163" s="2">
        <v>5</v>
      </c>
      <c r="AT163" s="2">
        <v>2</v>
      </c>
      <c r="AU163" s="2">
        <v>0</v>
      </c>
      <c r="AV163" s="2">
        <v>0</v>
      </c>
      <c r="AW163" s="2">
        <v>3</v>
      </c>
      <c r="AX163" s="2">
        <v>0</v>
      </c>
      <c r="AY163" s="2">
        <v>0</v>
      </c>
      <c r="AZ163" s="2">
        <v>2</v>
      </c>
      <c r="BA163" s="2">
        <v>0</v>
      </c>
      <c r="BB163" s="2">
        <v>1</v>
      </c>
      <c r="BC163" s="2">
        <v>0</v>
      </c>
      <c r="BD163" s="2">
        <v>0</v>
      </c>
      <c r="BE163" s="2">
        <v>0</v>
      </c>
      <c r="BF163" s="2">
        <v>3</v>
      </c>
      <c r="BG163" s="2">
        <v>1</v>
      </c>
      <c r="BH163" s="2">
        <v>4</v>
      </c>
      <c r="BI163" s="2">
        <v>1</v>
      </c>
      <c r="BJ163" s="4">
        <f t="shared" si="16"/>
        <v>0</v>
      </c>
      <c r="BK163" s="4">
        <f t="shared" si="17"/>
        <v>-0.33333333333333331</v>
      </c>
      <c r="BL163" s="4">
        <f t="shared" si="18"/>
        <v>0</v>
      </c>
      <c r="BM163" s="4">
        <f t="shared" si="19"/>
        <v>1</v>
      </c>
      <c r="BN163" s="4">
        <f t="shared" si="20"/>
        <v>0.66666666666666674</v>
      </c>
      <c r="BO163" s="4">
        <f t="shared" si="21"/>
        <v>1</v>
      </c>
      <c r="BP163" s="4">
        <f t="shared" si="22"/>
        <v>1</v>
      </c>
      <c r="BQ163" s="4">
        <f t="shared" si="23"/>
        <v>2</v>
      </c>
    </row>
    <row r="164" spans="1:69" x14ac:dyDescent="0.2">
      <c r="A164" s="2">
        <v>163</v>
      </c>
      <c r="B164" s="2">
        <v>5701025</v>
      </c>
      <c r="C164" s="3" t="s">
        <v>370</v>
      </c>
      <c r="D164" s="2">
        <v>229</v>
      </c>
      <c r="E164" s="1"/>
      <c r="F164" s="2">
        <v>2</v>
      </c>
      <c r="G164" s="2">
        <v>12</v>
      </c>
      <c r="H164" s="2">
        <v>2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8</v>
      </c>
      <c r="Q164" s="2">
        <v>2</v>
      </c>
      <c r="R164" s="2">
        <v>0</v>
      </c>
      <c r="S164" s="2">
        <v>0</v>
      </c>
      <c r="T164" s="2">
        <v>3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11</v>
      </c>
      <c r="AH164" s="2">
        <v>2</v>
      </c>
      <c r="AI164" s="2">
        <v>4</v>
      </c>
      <c r="AJ164" s="2">
        <v>0</v>
      </c>
      <c r="AK164" s="2">
        <v>0</v>
      </c>
      <c r="AL164" s="2">
        <v>3</v>
      </c>
      <c r="AM164" s="2">
        <v>4</v>
      </c>
      <c r="AN164" s="2">
        <v>5</v>
      </c>
      <c r="AO164" s="2">
        <v>0</v>
      </c>
      <c r="AP164" s="2">
        <v>0</v>
      </c>
      <c r="AQ164" s="2">
        <v>0</v>
      </c>
      <c r="AR164" s="2">
        <v>0</v>
      </c>
      <c r="AS164" s="2">
        <v>5</v>
      </c>
      <c r="AT164" s="2">
        <v>1</v>
      </c>
      <c r="AU164" s="2">
        <v>1</v>
      </c>
      <c r="AV164" s="2">
        <v>0</v>
      </c>
      <c r="AW164" s="2">
        <v>0</v>
      </c>
      <c r="AX164" s="2">
        <v>0</v>
      </c>
      <c r="AY164" s="2">
        <v>0</v>
      </c>
      <c r="AZ164" s="2">
        <v>2</v>
      </c>
      <c r="BA164" s="2">
        <v>0</v>
      </c>
      <c r="BB164" s="2">
        <v>0</v>
      </c>
      <c r="BC164" s="2">
        <v>0</v>
      </c>
      <c r="BD164" s="2">
        <v>3</v>
      </c>
      <c r="BE164" s="2">
        <v>0</v>
      </c>
      <c r="BF164" s="2">
        <v>1</v>
      </c>
      <c r="BG164" s="2">
        <v>3</v>
      </c>
      <c r="BH164" s="2">
        <v>1</v>
      </c>
      <c r="BI164" s="2">
        <v>4</v>
      </c>
      <c r="BJ164" s="4">
        <f t="shared" si="16"/>
        <v>0</v>
      </c>
      <c r="BK164" s="4">
        <f t="shared" si="17"/>
        <v>0.33333333333333331</v>
      </c>
      <c r="BL164" s="4">
        <f t="shared" si="18"/>
        <v>0</v>
      </c>
      <c r="BM164" s="4">
        <f t="shared" si="19"/>
        <v>-0.25</v>
      </c>
      <c r="BN164" s="4">
        <f t="shared" si="20"/>
        <v>8.3333333333333315E-2</v>
      </c>
      <c r="BO164" s="4">
        <f t="shared" si="21"/>
        <v>0</v>
      </c>
      <c r="BP164" s="4">
        <f t="shared" si="22"/>
        <v>0</v>
      </c>
      <c r="BQ164" s="4">
        <f t="shared" si="23"/>
        <v>0</v>
      </c>
    </row>
    <row r="165" spans="1:69" x14ac:dyDescent="0.2">
      <c r="I165" s="4">
        <f>COUNTIF(I2:I164,1)</f>
        <v>17</v>
      </c>
      <c r="J165" s="4">
        <f>COUNTIF(J2:J164,2)</f>
        <v>83</v>
      </c>
      <c r="K165">
        <f>COUNTIF(K2:K164,3)</f>
        <v>21</v>
      </c>
      <c r="L165" s="4">
        <f>COUNTIF(L2:L164,4)</f>
        <v>31</v>
      </c>
      <c r="M165" s="4">
        <f>COUNTIF(M2:M164,5)</f>
        <v>5</v>
      </c>
      <c r="N165" s="4">
        <f>COUNTIF(N2:N164,6)</f>
        <v>6</v>
      </c>
      <c r="O165" s="4">
        <f>COUNTIF(O2:O164,7)</f>
        <v>4</v>
      </c>
      <c r="P165" s="4">
        <f>COUNTIF(P2:P164,8)</f>
        <v>27</v>
      </c>
      <c r="R165">
        <f>COUNTIF(R2:R164,1)</f>
        <v>70</v>
      </c>
      <c r="S165" s="4">
        <f>COUNTIF(S2:S164,2)</f>
        <v>83</v>
      </c>
      <c r="T165" s="4">
        <f>COUNTIF(T2:T164,3)</f>
        <v>23</v>
      </c>
      <c r="U165" s="4">
        <f>COUNTIF(U2:U164,4)</f>
        <v>7</v>
      </c>
      <c r="V165" s="4">
        <f>COUNTIF(V2:V164,5)</f>
        <v>3</v>
      </c>
    </row>
    <row r="166" spans="1:69" x14ac:dyDescent="0.2">
      <c r="W166">
        <f>COUNTIF(W2:W164,1)</f>
        <v>8</v>
      </c>
      <c r="X166" s="4">
        <f>COUNTIF(X2:X164,2)</f>
        <v>27</v>
      </c>
      <c r="Y166" s="4">
        <f>COUNTIF(Y2:Y164,3)</f>
        <v>28</v>
      </c>
      <c r="Z166" s="4">
        <f>COUNTIF(Z2:Z164,4)</f>
        <v>21</v>
      </c>
      <c r="AA166" s="4">
        <f>COUNTIF(AA2:AA164,5)</f>
        <v>25</v>
      </c>
      <c r="AB166" s="4">
        <f>COUNTIF(AB2:AB164,6)</f>
        <v>1</v>
      </c>
      <c r="AC166" s="4">
        <f>COUNTIF(AC2:AC164,7)</f>
        <v>3</v>
      </c>
      <c r="AD166" s="4">
        <f>COUNTIF(AD2:AD164,8)</f>
        <v>1</v>
      </c>
      <c r="AE166" s="4">
        <f>COUNTIF(AE2:AE164,9)</f>
        <v>2</v>
      </c>
      <c r="AF166" s="4">
        <f>COUNTIF(AF2:AF164,10)</f>
        <v>3</v>
      </c>
    </row>
    <row r="167" spans="1:69" x14ac:dyDescent="0.2">
      <c r="E167" t="s">
        <v>403</v>
      </c>
      <c r="F167">
        <f>COUNTIF(F2:F164,2)</f>
        <v>113</v>
      </c>
      <c r="R167">
        <f>SUM(R165:V165)</f>
        <v>186</v>
      </c>
      <c r="AH167" s="4" t="s">
        <v>196</v>
      </c>
      <c r="AI167">
        <f>COUNTIF(AI2:AI164,1)</f>
        <v>7</v>
      </c>
    </row>
    <row r="168" spans="1:69" x14ac:dyDescent="0.2">
      <c r="E168" t="s">
        <v>404</v>
      </c>
      <c r="F168">
        <f>COUNTIF(F2:F164,1)</f>
        <v>50</v>
      </c>
      <c r="AH168" s="4" t="s">
        <v>105</v>
      </c>
      <c r="AI168">
        <f>COUNTIF(AI2:AI164,2)</f>
        <v>41</v>
      </c>
    </row>
    <row r="169" spans="1:69" x14ac:dyDescent="0.2">
      <c r="F169">
        <f>COUNTIF(F2:F164,1)</f>
        <v>50</v>
      </c>
      <c r="AH169" s="4" t="s">
        <v>71</v>
      </c>
      <c r="AI169">
        <f>COUNTIF(AI2:AI164,3)</f>
        <v>72</v>
      </c>
    </row>
    <row r="170" spans="1:69" x14ac:dyDescent="0.2">
      <c r="AH170" s="4" t="s">
        <v>99</v>
      </c>
      <c r="AI170">
        <f>COUNTIF(AI2:AI164,4)</f>
        <v>43</v>
      </c>
    </row>
  </sheetData>
  <autoFilter ref="A1:BI164" xr:uid="{00000000-0009-0000-0000-000001000000}"/>
  <phoneticPr fontId="0" type="noConversion"/>
  <pageMargins left="0.78740157499999996" right="0.78740157499999996" top="0.984251969" bottom="0.984251969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B1992-CD21-4EE8-9EFB-0D12AE3689BB}">
  <dimension ref="A1:I96"/>
  <sheetViews>
    <sheetView topLeftCell="A52" workbookViewId="0">
      <selection activeCell="B87" sqref="B87:F91"/>
    </sheetView>
  </sheetViews>
  <sheetFormatPr defaultRowHeight="12.75" x14ac:dyDescent="0.2"/>
  <cols>
    <col min="1" max="1" width="38.42578125" bestFit="1" customWidth="1"/>
    <col min="2" max="2" width="63" bestFit="1" customWidth="1"/>
    <col min="6" max="6" width="18.7109375" bestFit="1" customWidth="1"/>
  </cols>
  <sheetData>
    <row r="1" spans="1:7" x14ac:dyDescent="0.2">
      <c r="A1" s="4"/>
      <c r="B1" s="4"/>
      <c r="C1" s="4" t="s">
        <v>483</v>
      </c>
      <c r="D1" s="4" t="s">
        <v>64</v>
      </c>
      <c r="E1" s="4" t="s">
        <v>436</v>
      </c>
    </row>
    <row r="2" spans="1:7" x14ac:dyDescent="0.2">
      <c r="A2" s="4"/>
      <c r="B2" s="4"/>
      <c r="C2" s="4"/>
      <c r="D2" s="4"/>
      <c r="E2" s="4"/>
    </row>
    <row r="3" spans="1:7" x14ac:dyDescent="0.2">
      <c r="A3" s="4"/>
      <c r="B3" s="4" t="s">
        <v>71</v>
      </c>
      <c r="C3" s="4">
        <v>27</v>
      </c>
      <c r="D3" s="4">
        <v>45</v>
      </c>
      <c r="E3" s="4">
        <f>SUM(C3:D3)</f>
        <v>72</v>
      </c>
      <c r="F3">
        <f>E3/E6</f>
        <v>0.44171779141104295</v>
      </c>
    </row>
    <row r="4" spans="1:7" x14ac:dyDescent="0.2">
      <c r="A4" s="4"/>
      <c r="B4" s="4" t="s">
        <v>105</v>
      </c>
      <c r="C4" s="4">
        <v>17</v>
      </c>
      <c r="D4" s="4">
        <v>31</v>
      </c>
      <c r="E4" s="4">
        <f>SUM(C4:D4)</f>
        <v>48</v>
      </c>
      <c r="F4" s="4">
        <f>E4/$E$6</f>
        <v>0.29447852760736198</v>
      </c>
    </row>
    <row r="5" spans="1:7" x14ac:dyDescent="0.2">
      <c r="A5" s="4"/>
      <c r="B5" s="4" t="s">
        <v>99</v>
      </c>
      <c r="C5" s="4">
        <v>26</v>
      </c>
      <c r="D5" s="4">
        <v>17</v>
      </c>
      <c r="E5" s="4">
        <f>SUM(C5:D5)</f>
        <v>43</v>
      </c>
      <c r="F5" s="4">
        <f>E5/$E$6</f>
        <v>0.26380368098159507</v>
      </c>
    </row>
    <row r="6" spans="1:7" x14ac:dyDescent="0.2">
      <c r="A6" s="4"/>
      <c r="B6" s="4" t="s">
        <v>436</v>
      </c>
      <c r="C6" s="4">
        <f>SUM(C3:C5)</f>
        <v>70</v>
      </c>
      <c r="D6" s="4">
        <f>SUM(D3:D5)</f>
        <v>93</v>
      </c>
      <c r="E6" s="4">
        <f>SUM(E3:E5)</f>
        <v>163</v>
      </c>
    </row>
    <row r="7" spans="1:7" x14ac:dyDescent="0.2">
      <c r="A7" s="4"/>
      <c r="B7" s="4"/>
      <c r="C7" s="4"/>
      <c r="D7" s="4"/>
      <c r="E7" s="4"/>
    </row>
    <row r="8" spans="1:7" x14ac:dyDescent="0.2">
      <c r="C8">
        <f>$C$6*$F3</f>
        <v>30.920245398773005</v>
      </c>
      <c r="D8" s="4">
        <f>D6*$F3</f>
        <v>41.079754601226995</v>
      </c>
      <c r="F8">
        <f>CHITEST(C3:D5,C8:D10)</f>
        <v>2.5117728927732407E-2</v>
      </c>
      <c r="G8">
        <v>0.05</v>
      </c>
    </row>
    <row r="9" spans="1:7" x14ac:dyDescent="0.2">
      <c r="C9" s="4">
        <f>$C$6*$F4</f>
        <v>20.613496932515339</v>
      </c>
      <c r="D9" s="4">
        <f>D6*$F4</f>
        <v>27.386503067484664</v>
      </c>
    </row>
    <row r="10" spans="1:7" x14ac:dyDescent="0.2">
      <c r="C10" s="4">
        <f>$C$6*$F5</f>
        <v>18.466257668711656</v>
      </c>
      <c r="D10" s="4">
        <f>D6*$F5</f>
        <v>24.533742331288341</v>
      </c>
    </row>
    <row r="11" spans="1:7" x14ac:dyDescent="0.2">
      <c r="A11" s="4"/>
      <c r="B11" s="4" t="s">
        <v>66</v>
      </c>
      <c r="C11" s="4" t="s">
        <v>118</v>
      </c>
      <c r="D11" s="4" t="s">
        <v>87</v>
      </c>
      <c r="E11" s="4" t="s">
        <v>104</v>
      </c>
      <c r="F11" s="4" t="s">
        <v>436</v>
      </c>
    </row>
    <row r="12" spans="1:7" x14ac:dyDescent="0.2">
      <c r="A12" s="4"/>
      <c r="B12" s="4"/>
      <c r="C12" s="4"/>
      <c r="D12" s="4"/>
      <c r="E12" s="4"/>
      <c r="F12" s="4"/>
    </row>
    <row r="13" spans="1:7" x14ac:dyDescent="0.2">
      <c r="A13" s="4" t="s">
        <v>71</v>
      </c>
      <c r="B13" s="4">
        <v>23</v>
      </c>
      <c r="C13" s="4">
        <v>15</v>
      </c>
      <c r="D13" s="4">
        <v>18</v>
      </c>
      <c r="E13" s="4">
        <v>16</v>
      </c>
      <c r="F13" s="4">
        <f>SUM(B13:E13)</f>
        <v>72</v>
      </c>
      <c r="G13">
        <f>F13/$F$16</f>
        <v>0.44171779141104295</v>
      </c>
    </row>
    <row r="14" spans="1:7" x14ac:dyDescent="0.2">
      <c r="A14" s="4" t="s">
        <v>105</v>
      </c>
      <c r="B14" s="4">
        <v>12</v>
      </c>
      <c r="C14" s="4">
        <v>7</v>
      </c>
      <c r="D14" s="4">
        <v>12</v>
      </c>
      <c r="E14" s="4">
        <v>17</v>
      </c>
      <c r="F14" s="4">
        <f>SUM(B14:E14)</f>
        <v>48</v>
      </c>
      <c r="G14" s="4">
        <f>F14/$F$16</f>
        <v>0.29447852760736198</v>
      </c>
    </row>
    <row r="15" spans="1:7" x14ac:dyDescent="0.2">
      <c r="A15" s="4" t="s">
        <v>99</v>
      </c>
      <c r="B15" s="4">
        <v>10</v>
      </c>
      <c r="C15" s="4">
        <v>7</v>
      </c>
      <c r="D15" s="4">
        <v>13</v>
      </c>
      <c r="E15" s="4">
        <v>13</v>
      </c>
      <c r="F15" s="4">
        <f>SUM(B15:E15)</f>
        <v>43</v>
      </c>
      <c r="G15" s="4">
        <f>F15/$F$16</f>
        <v>0.26380368098159507</v>
      </c>
    </row>
    <row r="16" spans="1:7" x14ac:dyDescent="0.2">
      <c r="A16" s="4" t="s">
        <v>436</v>
      </c>
      <c r="B16" s="4">
        <f>SUM(B13:B15)</f>
        <v>45</v>
      </c>
      <c r="C16" s="4">
        <f>SUM(C13:C15)</f>
        <v>29</v>
      </c>
      <c r="D16" s="4">
        <f>SUM(D13:D15)</f>
        <v>43</v>
      </c>
      <c r="E16" s="4">
        <f>SUM(E13:E15)</f>
        <v>46</v>
      </c>
      <c r="F16" s="4">
        <f>SUM(F13:F15)</f>
        <v>163</v>
      </c>
    </row>
    <row r="18" spans="1:9" x14ac:dyDescent="0.2">
      <c r="B18">
        <f t="shared" ref="B18:E20" si="0">B$16*$G13</f>
        <v>19.877300613496931</v>
      </c>
      <c r="C18" s="4">
        <f t="shared" si="0"/>
        <v>12.809815950920246</v>
      </c>
      <c r="D18" s="4">
        <f t="shared" si="0"/>
        <v>18.993865030674847</v>
      </c>
      <c r="E18" s="4">
        <f t="shared" si="0"/>
        <v>20.319018404907975</v>
      </c>
      <c r="F18">
        <f>CHITEST(B13:E15,B18:E20)</f>
        <v>0.70370674763188212</v>
      </c>
      <c r="G18" t="s">
        <v>484</v>
      </c>
    </row>
    <row r="19" spans="1:9" x14ac:dyDescent="0.2">
      <c r="B19" s="4">
        <f t="shared" si="0"/>
        <v>13.25153374233129</v>
      </c>
      <c r="C19" s="4">
        <f t="shared" si="0"/>
        <v>8.5398773006134974</v>
      </c>
      <c r="D19" s="4">
        <f t="shared" si="0"/>
        <v>12.662576687116566</v>
      </c>
      <c r="E19" s="4">
        <f t="shared" si="0"/>
        <v>13.546012269938652</v>
      </c>
    </row>
    <row r="20" spans="1:9" x14ac:dyDescent="0.2">
      <c r="B20" s="4">
        <f t="shared" si="0"/>
        <v>11.871165644171779</v>
      </c>
      <c r="C20" s="4">
        <f t="shared" si="0"/>
        <v>7.6503067484662566</v>
      </c>
      <c r="D20" s="4">
        <f t="shared" si="0"/>
        <v>11.343558282208589</v>
      </c>
      <c r="E20" s="4">
        <f t="shared" si="0"/>
        <v>12.134969325153373</v>
      </c>
    </row>
    <row r="21" spans="1:9" x14ac:dyDescent="0.2">
      <c r="B21" s="4"/>
      <c r="C21" s="4"/>
      <c r="D21" s="4"/>
      <c r="E21" s="4"/>
    </row>
    <row r="22" spans="1:9" x14ac:dyDescent="0.2">
      <c r="A22" s="4" t="s">
        <v>479</v>
      </c>
      <c r="B22" s="4"/>
      <c r="C22" s="4" t="s">
        <v>98</v>
      </c>
      <c r="D22" s="4" t="s">
        <v>113</v>
      </c>
      <c r="E22" s="4" t="s">
        <v>70</v>
      </c>
      <c r="F22" s="4" t="s">
        <v>436</v>
      </c>
    </row>
    <row r="23" spans="1:9" x14ac:dyDescent="0.2">
      <c r="A23" s="4" t="s">
        <v>435</v>
      </c>
      <c r="B23" s="4"/>
      <c r="C23" s="4"/>
      <c r="D23" s="4"/>
      <c r="E23" s="4"/>
      <c r="F23" s="4"/>
    </row>
    <row r="24" spans="1:9" x14ac:dyDescent="0.2">
      <c r="A24" s="4"/>
      <c r="B24" s="4" t="s">
        <v>71</v>
      </c>
      <c r="C24" s="4">
        <v>10</v>
      </c>
      <c r="D24" s="4">
        <v>8</v>
      </c>
      <c r="E24" s="4">
        <v>54</v>
      </c>
      <c r="F24" s="4">
        <f>SUM(C24:E24)</f>
        <v>72</v>
      </c>
      <c r="G24">
        <f>F24/$F$27</f>
        <v>0.44171779141104295</v>
      </c>
      <c r="I24">
        <f>2/9*100</f>
        <v>22.222222222222221</v>
      </c>
    </row>
    <row r="25" spans="1:9" x14ac:dyDescent="0.2">
      <c r="A25" s="4"/>
      <c r="B25" s="4" t="s">
        <v>105</v>
      </c>
      <c r="C25" s="4">
        <v>2</v>
      </c>
      <c r="D25" s="4">
        <v>23</v>
      </c>
      <c r="E25" s="4">
        <v>23</v>
      </c>
      <c r="F25" s="4">
        <f>SUM(C25:E25)</f>
        <v>48</v>
      </c>
      <c r="G25" s="4">
        <f>F25/$F$27</f>
        <v>0.29447852760736198</v>
      </c>
    </row>
    <row r="26" spans="1:9" x14ac:dyDescent="0.2">
      <c r="A26" s="4"/>
      <c r="B26" s="4" t="s">
        <v>99</v>
      </c>
      <c r="C26" s="4">
        <v>25</v>
      </c>
      <c r="D26" s="4">
        <v>3</v>
      </c>
      <c r="E26" s="4">
        <v>15</v>
      </c>
      <c r="F26" s="4">
        <f>SUM(C26:E26)</f>
        <v>43</v>
      </c>
      <c r="G26" s="4">
        <f>F26/$F$27</f>
        <v>0.26380368098159507</v>
      </c>
    </row>
    <row r="27" spans="1:9" x14ac:dyDescent="0.2">
      <c r="A27" s="4"/>
      <c r="B27" s="4" t="s">
        <v>436</v>
      </c>
      <c r="C27" s="4">
        <f>SUM(C24:C26)</f>
        <v>37</v>
      </c>
      <c r="D27" s="4">
        <f>SUM(D24:D26)</f>
        <v>34</v>
      </c>
      <c r="E27" s="4">
        <f>SUM(E24:E26)</f>
        <v>92</v>
      </c>
      <c r="F27" s="4">
        <f>SUM(F24:F26)</f>
        <v>163</v>
      </c>
    </row>
    <row r="29" spans="1:9" x14ac:dyDescent="0.2">
      <c r="C29">
        <f t="shared" ref="C29:E31" si="1">C$27*$G24</f>
        <v>16.343558282208591</v>
      </c>
      <c r="D29" s="4">
        <f t="shared" si="1"/>
        <v>15.01840490797546</v>
      </c>
      <c r="E29" s="4">
        <f t="shared" si="1"/>
        <v>40.638036809815951</v>
      </c>
      <c r="F29">
        <f>CHITEST(C24:E26,C29:E31)</f>
        <v>1.4585627058685728E-13</v>
      </c>
    </row>
    <row r="30" spans="1:9" x14ac:dyDescent="0.2">
      <c r="C30" s="4">
        <f t="shared" si="1"/>
        <v>10.895705521472394</v>
      </c>
      <c r="D30" s="4">
        <f t="shared" si="1"/>
        <v>10.012269938650308</v>
      </c>
      <c r="E30" s="4">
        <f t="shared" si="1"/>
        <v>27.092024539877304</v>
      </c>
    </row>
    <row r="31" spans="1:9" x14ac:dyDescent="0.2">
      <c r="C31" s="4">
        <f t="shared" si="1"/>
        <v>9.7607361963190176</v>
      </c>
      <c r="D31" s="4">
        <f t="shared" si="1"/>
        <v>8.969325153374232</v>
      </c>
      <c r="E31" s="4">
        <f t="shared" si="1"/>
        <v>24.269938650306745</v>
      </c>
    </row>
    <row r="32" spans="1:9" x14ac:dyDescent="0.2">
      <c r="A32" s="4"/>
      <c r="B32" s="4"/>
      <c r="C32" s="4"/>
      <c r="D32" s="4"/>
      <c r="E32" s="4"/>
      <c r="F32" s="4"/>
    </row>
    <row r="33" spans="1:7" x14ac:dyDescent="0.2">
      <c r="A33" s="4"/>
      <c r="B33" s="4"/>
      <c r="C33" s="4"/>
      <c r="D33" s="4"/>
      <c r="E33" s="4"/>
      <c r="F33" s="4"/>
    </row>
    <row r="34" spans="1:7" x14ac:dyDescent="0.2">
      <c r="A34" s="4" t="s">
        <v>479</v>
      </c>
      <c r="B34" s="4"/>
      <c r="C34" s="4" t="s">
        <v>63</v>
      </c>
      <c r="D34" s="4" t="s">
        <v>86</v>
      </c>
      <c r="E34" s="4" t="s">
        <v>436</v>
      </c>
      <c r="F34" s="4"/>
    </row>
    <row r="35" spans="1:7" x14ac:dyDescent="0.2">
      <c r="A35" s="4" t="s">
        <v>435</v>
      </c>
      <c r="B35" s="4"/>
      <c r="C35" s="4"/>
      <c r="D35" s="4"/>
      <c r="E35" s="4"/>
      <c r="F35" s="4"/>
      <c r="G35" s="4"/>
    </row>
    <row r="36" spans="1:7" x14ac:dyDescent="0.2">
      <c r="A36" s="4"/>
      <c r="B36" s="4" t="s">
        <v>71</v>
      </c>
      <c r="C36" s="4">
        <v>26</v>
      </c>
      <c r="D36" s="4">
        <v>46</v>
      </c>
      <c r="E36" s="4">
        <f>C36+D36</f>
        <v>72</v>
      </c>
      <c r="F36" s="4">
        <f>E36/$E$39</f>
        <v>0.44171779141104295</v>
      </c>
      <c r="G36" s="4"/>
    </row>
    <row r="37" spans="1:7" x14ac:dyDescent="0.2">
      <c r="A37" s="4"/>
      <c r="B37" s="4" t="s">
        <v>105</v>
      </c>
      <c r="C37" s="4">
        <v>20</v>
      </c>
      <c r="D37" s="4">
        <v>28</v>
      </c>
      <c r="E37" s="4">
        <f>C37+D37</f>
        <v>48</v>
      </c>
      <c r="F37" s="4">
        <f>E37/$E$39</f>
        <v>0.29447852760736198</v>
      </c>
    </row>
    <row r="38" spans="1:7" x14ac:dyDescent="0.2">
      <c r="A38" s="4"/>
      <c r="B38" s="4" t="s">
        <v>99</v>
      </c>
      <c r="C38" s="4">
        <v>4</v>
      </c>
      <c r="D38" s="4">
        <v>39</v>
      </c>
      <c r="E38" s="4">
        <f>C38+D38</f>
        <v>43</v>
      </c>
      <c r="F38" s="4">
        <f>E38/$E$39</f>
        <v>0.26380368098159507</v>
      </c>
    </row>
    <row r="39" spans="1:7" x14ac:dyDescent="0.2">
      <c r="A39" s="4"/>
      <c r="B39" s="4" t="s">
        <v>436</v>
      </c>
      <c r="C39" s="4">
        <v>50</v>
      </c>
      <c r="D39" s="4">
        <f>D36+D37+D38</f>
        <v>113</v>
      </c>
      <c r="E39" s="4">
        <f>SUM(E36:E38)</f>
        <v>163</v>
      </c>
    </row>
    <row r="41" spans="1:7" x14ac:dyDescent="0.2">
      <c r="C41">
        <f t="shared" ref="C41:D43" si="2">C$39*$F36</f>
        <v>22.085889570552148</v>
      </c>
      <c r="D41" s="4">
        <f t="shared" si="2"/>
        <v>49.914110429447852</v>
      </c>
      <c r="E41" s="4"/>
      <c r="F41">
        <f>CHITEST(C36:D38,C41:D43)</f>
        <v>1.5305752100943405E-3</v>
      </c>
    </row>
    <row r="42" spans="1:7" x14ac:dyDescent="0.2">
      <c r="C42" s="4">
        <f t="shared" si="2"/>
        <v>14.723926380368098</v>
      </c>
      <c r="D42" s="4">
        <f t="shared" si="2"/>
        <v>33.276073619631902</v>
      </c>
    </row>
    <row r="43" spans="1:7" x14ac:dyDescent="0.2">
      <c r="C43" s="4">
        <f t="shared" si="2"/>
        <v>13.190184049079754</v>
      </c>
      <c r="D43" s="4">
        <f t="shared" si="2"/>
        <v>29.809815950920242</v>
      </c>
    </row>
    <row r="44" spans="1:7" x14ac:dyDescent="0.2">
      <c r="C44" s="4"/>
      <c r="D44" s="4"/>
    </row>
    <row r="45" spans="1:7" x14ac:dyDescent="0.2">
      <c r="A45" s="4" t="s">
        <v>493</v>
      </c>
      <c r="B45" s="4"/>
      <c r="C45" s="4" t="s">
        <v>481</v>
      </c>
      <c r="D45" s="4" t="s">
        <v>482</v>
      </c>
      <c r="E45" s="4" t="s">
        <v>491</v>
      </c>
      <c r="F45" s="4" t="s">
        <v>436</v>
      </c>
    </row>
    <row r="46" spans="1:7" x14ac:dyDescent="0.2">
      <c r="A46" s="4" t="s">
        <v>435</v>
      </c>
      <c r="B46" s="4" t="s">
        <v>71</v>
      </c>
      <c r="C46" s="4">
        <v>22</v>
      </c>
      <c r="D46" s="4">
        <v>31</v>
      </c>
      <c r="E46" s="4">
        <v>19</v>
      </c>
      <c r="F46" s="4">
        <f>SUM(C46:E46)</f>
        <v>72</v>
      </c>
      <c r="G46">
        <f>F46/$F$49</f>
        <v>0.44444444444444442</v>
      </c>
    </row>
    <row r="47" spans="1:7" x14ac:dyDescent="0.2">
      <c r="A47" s="4"/>
      <c r="B47" s="4" t="s">
        <v>105</v>
      </c>
      <c r="C47" s="4">
        <v>10</v>
      </c>
      <c r="D47" s="4">
        <v>22</v>
      </c>
      <c r="E47" s="4">
        <v>16</v>
      </c>
      <c r="F47" s="4">
        <f>SUM(C47:E47)</f>
        <v>48</v>
      </c>
      <c r="G47" s="4">
        <f>F47/$F$49</f>
        <v>0.29629629629629628</v>
      </c>
    </row>
    <row r="48" spans="1:7" x14ac:dyDescent="0.2">
      <c r="A48" s="4"/>
      <c r="B48" s="4" t="s">
        <v>99</v>
      </c>
      <c r="C48" s="4">
        <v>10</v>
      </c>
      <c r="D48" s="4">
        <v>19</v>
      </c>
      <c r="E48" s="4">
        <v>13</v>
      </c>
      <c r="F48" s="4">
        <f>SUM(C48:E48)</f>
        <v>42</v>
      </c>
      <c r="G48" s="4">
        <f>F48/$F$49</f>
        <v>0.25925925925925924</v>
      </c>
    </row>
    <row r="49" spans="1:9" x14ac:dyDescent="0.2">
      <c r="A49" s="4"/>
      <c r="B49" s="4" t="s">
        <v>436</v>
      </c>
      <c r="C49" s="4">
        <f>SUM(C46:C48)</f>
        <v>42</v>
      </c>
      <c r="D49" s="4">
        <f>SUM(D46:D48)</f>
        <v>72</v>
      </c>
      <c r="E49" s="4">
        <f>SUM(E46:E48)</f>
        <v>48</v>
      </c>
      <c r="F49" s="4">
        <f>SUM(F46:F48)</f>
        <v>162</v>
      </c>
    </row>
    <row r="50" spans="1:9" x14ac:dyDescent="0.2">
      <c r="A50" s="4"/>
      <c r="B50" s="4"/>
      <c r="C50" s="4"/>
      <c r="D50" s="4"/>
      <c r="E50" s="4"/>
    </row>
    <row r="51" spans="1:9" x14ac:dyDescent="0.2">
      <c r="C51">
        <f t="shared" ref="C51:E53" si="3">C$49*$G46</f>
        <v>18.666666666666664</v>
      </c>
      <c r="D51" s="4">
        <f t="shared" si="3"/>
        <v>32</v>
      </c>
      <c r="E51" s="4">
        <f t="shared" si="3"/>
        <v>21.333333333333332</v>
      </c>
      <c r="G51">
        <f>CHITEST(C46:E48,C51:E53)</f>
        <v>0.78922263433458784</v>
      </c>
    </row>
    <row r="52" spans="1:9" x14ac:dyDescent="0.2">
      <c r="C52" s="4">
        <f t="shared" si="3"/>
        <v>12.444444444444443</v>
      </c>
      <c r="D52" s="4">
        <f t="shared" si="3"/>
        <v>21.333333333333332</v>
      </c>
      <c r="E52" s="4">
        <f t="shared" si="3"/>
        <v>14.222222222222221</v>
      </c>
    </row>
    <row r="53" spans="1:9" x14ac:dyDescent="0.2">
      <c r="C53" s="4">
        <f t="shared" si="3"/>
        <v>10.888888888888888</v>
      </c>
      <c r="D53" s="4">
        <f t="shared" si="3"/>
        <v>18.666666666666664</v>
      </c>
      <c r="E53" s="4">
        <f t="shared" si="3"/>
        <v>12.444444444444443</v>
      </c>
    </row>
    <row r="54" spans="1:9" x14ac:dyDescent="0.2">
      <c r="C54" s="4"/>
      <c r="D54" s="4"/>
      <c r="E54" s="4"/>
    </row>
    <row r="55" spans="1:9" x14ac:dyDescent="0.2">
      <c r="C55" s="4"/>
      <c r="D55" s="4"/>
      <c r="E55" s="4"/>
    </row>
    <row r="56" spans="1:9" x14ac:dyDescent="0.2">
      <c r="A56" s="4" t="s">
        <v>498</v>
      </c>
      <c r="B56" s="4"/>
      <c r="C56" s="4" t="s">
        <v>65</v>
      </c>
      <c r="D56" s="4" t="s">
        <v>494</v>
      </c>
      <c r="E56" s="4" t="s">
        <v>495</v>
      </c>
      <c r="F56" s="4" t="s">
        <v>117</v>
      </c>
      <c r="G56" s="4" t="s">
        <v>525</v>
      </c>
      <c r="H56" s="4" t="s">
        <v>436</v>
      </c>
    </row>
    <row r="57" spans="1:9" x14ac:dyDescent="0.2">
      <c r="A57" s="4" t="s">
        <v>435</v>
      </c>
      <c r="B57" s="4" t="s">
        <v>71</v>
      </c>
      <c r="C57" s="4">
        <v>34</v>
      </c>
      <c r="D57" s="4">
        <v>4</v>
      </c>
      <c r="E57" s="4">
        <v>16</v>
      </c>
      <c r="F57" s="4">
        <v>9</v>
      </c>
      <c r="G57" s="4">
        <v>9</v>
      </c>
      <c r="H57" s="4">
        <v>72</v>
      </c>
      <c r="I57">
        <f>H57/$H$60</f>
        <v>0.44171779141104295</v>
      </c>
    </row>
    <row r="58" spans="1:9" x14ac:dyDescent="0.2">
      <c r="A58" s="4"/>
      <c r="B58" s="4" t="s">
        <v>105</v>
      </c>
      <c r="C58" s="4">
        <v>17</v>
      </c>
      <c r="D58" s="4">
        <v>9</v>
      </c>
      <c r="E58" s="4">
        <v>6</v>
      </c>
      <c r="F58" s="4">
        <v>3</v>
      </c>
      <c r="G58" s="4">
        <v>13</v>
      </c>
      <c r="H58" s="4">
        <v>48</v>
      </c>
      <c r="I58" s="4">
        <f>H58/$H$60</f>
        <v>0.29447852760736198</v>
      </c>
    </row>
    <row r="59" spans="1:9" x14ac:dyDescent="0.2">
      <c r="A59" s="4"/>
      <c r="B59" s="4" t="s">
        <v>99</v>
      </c>
      <c r="C59" s="4">
        <v>15</v>
      </c>
      <c r="D59" s="4">
        <v>4</v>
      </c>
      <c r="E59" s="4">
        <v>8</v>
      </c>
      <c r="F59" s="4">
        <v>14</v>
      </c>
      <c r="G59" s="4">
        <v>2</v>
      </c>
      <c r="H59" s="4">
        <v>43</v>
      </c>
      <c r="I59" s="4">
        <f>H59/$H$60</f>
        <v>0.26380368098159507</v>
      </c>
    </row>
    <row r="60" spans="1:9" x14ac:dyDescent="0.2">
      <c r="A60" s="4"/>
      <c r="B60" s="4" t="s">
        <v>436</v>
      </c>
      <c r="C60" s="4">
        <v>66</v>
      </c>
      <c r="D60" s="4">
        <v>17</v>
      </c>
      <c r="E60" s="4">
        <v>30</v>
      </c>
      <c r="F60" s="4">
        <v>26</v>
      </c>
      <c r="G60" s="4">
        <v>24</v>
      </c>
      <c r="H60" s="4">
        <v>163</v>
      </c>
    </row>
    <row r="62" spans="1:9" x14ac:dyDescent="0.2">
      <c r="C62">
        <f t="shared" ref="C62:G64" si="4">C$60*$I57</f>
        <v>29.153374233128833</v>
      </c>
      <c r="D62" s="4">
        <f t="shared" si="4"/>
        <v>7.5092024539877302</v>
      </c>
      <c r="E62" s="4">
        <f t="shared" si="4"/>
        <v>13.251533742331288</v>
      </c>
      <c r="F62" s="4">
        <f t="shared" si="4"/>
        <v>11.484662576687116</v>
      </c>
      <c r="G62" s="4">
        <f t="shared" si="4"/>
        <v>10.60122699386503</v>
      </c>
      <c r="H62">
        <f>CHITEST(C57:G59,C62:G64)</f>
        <v>7.6761470993793647E-4</v>
      </c>
    </row>
    <row r="63" spans="1:9" x14ac:dyDescent="0.2">
      <c r="C63" s="4">
        <f t="shared" si="4"/>
        <v>19.435582822085891</v>
      </c>
      <c r="D63" s="4">
        <f t="shared" si="4"/>
        <v>5.0061349693251538</v>
      </c>
      <c r="E63" s="4">
        <f t="shared" si="4"/>
        <v>8.8343558282208594</v>
      </c>
      <c r="F63" s="4">
        <f t="shared" si="4"/>
        <v>7.6564417177914113</v>
      </c>
      <c r="G63" s="4">
        <f t="shared" si="4"/>
        <v>7.0674846625766872</v>
      </c>
    </row>
    <row r="64" spans="1:9" x14ac:dyDescent="0.2">
      <c r="C64" s="4">
        <f t="shared" si="4"/>
        <v>17.411042944785276</v>
      </c>
      <c r="D64" s="4">
        <f t="shared" si="4"/>
        <v>4.484662576687116</v>
      </c>
      <c r="E64" s="4">
        <f t="shared" si="4"/>
        <v>7.9141104294478524</v>
      </c>
      <c r="F64" s="4">
        <f t="shared" si="4"/>
        <v>6.8588957055214719</v>
      </c>
      <c r="G64" s="4">
        <f t="shared" si="4"/>
        <v>6.3312883435582812</v>
      </c>
    </row>
    <row r="65" spans="1:8" x14ac:dyDescent="0.2">
      <c r="C65" s="4"/>
      <c r="D65" s="4"/>
      <c r="E65" s="4"/>
      <c r="F65" s="4"/>
      <c r="G65" s="4"/>
    </row>
    <row r="66" spans="1:8" x14ac:dyDescent="0.2">
      <c r="A66" s="21"/>
      <c r="B66" s="21" t="s">
        <v>527</v>
      </c>
      <c r="C66" s="4" t="s">
        <v>528</v>
      </c>
      <c r="D66" s="4" t="s">
        <v>529</v>
      </c>
      <c r="E66" s="4" t="s">
        <v>530</v>
      </c>
      <c r="F66" s="4" t="s">
        <v>436</v>
      </c>
    </row>
    <row r="67" spans="1:8" x14ac:dyDescent="0.2">
      <c r="A67" s="21" t="s">
        <v>71</v>
      </c>
      <c r="B67" s="21">
        <v>9</v>
      </c>
      <c r="C67" s="4">
        <v>28</v>
      </c>
      <c r="D67" s="4">
        <v>26</v>
      </c>
      <c r="E67" s="4">
        <v>6</v>
      </c>
      <c r="F67" s="4">
        <v>69</v>
      </c>
      <c r="H67">
        <f>F67/$F$70</f>
        <v>0.44805194805194803</v>
      </c>
    </row>
    <row r="68" spans="1:8" x14ac:dyDescent="0.2">
      <c r="A68" s="4" t="s">
        <v>105</v>
      </c>
      <c r="B68" s="4">
        <v>5</v>
      </c>
      <c r="C68" s="4">
        <v>10</v>
      </c>
      <c r="D68" s="4">
        <v>25</v>
      </c>
      <c r="E68" s="4">
        <v>4</v>
      </c>
      <c r="F68" s="4">
        <v>44</v>
      </c>
      <c r="H68" s="4">
        <f>F68/$F$70</f>
        <v>0.2857142857142857</v>
      </c>
    </row>
    <row r="69" spans="1:8" x14ac:dyDescent="0.2">
      <c r="A69" s="4" t="s">
        <v>99</v>
      </c>
      <c r="B69" s="4">
        <v>2</v>
      </c>
      <c r="C69" s="4">
        <v>14</v>
      </c>
      <c r="D69" s="4">
        <v>12</v>
      </c>
      <c r="E69" s="4">
        <v>13</v>
      </c>
      <c r="F69" s="4">
        <v>41</v>
      </c>
      <c r="H69" s="4">
        <f>F69/$F$70</f>
        <v>0.26623376623376621</v>
      </c>
    </row>
    <row r="70" spans="1:8" x14ac:dyDescent="0.2">
      <c r="A70" s="4" t="s">
        <v>436</v>
      </c>
      <c r="B70" s="4">
        <v>16</v>
      </c>
      <c r="C70" s="4">
        <v>52</v>
      </c>
      <c r="D70" s="4">
        <v>63</v>
      </c>
      <c r="E70" s="4">
        <v>23</v>
      </c>
      <c r="F70" s="4">
        <v>154</v>
      </c>
    </row>
    <row r="72" spans="1:8" x14ac:dyDescent="0.2">
      <c r="C72">
        <f t="shared" ref="C72:F74" si="5">B$70*$H67</f>
        <v>7.1688311688311686</v>
      </c>
      <c r="D72" s="4">
        <f t="shared" si="5"/>
        <v>23.298701298701296</v>
      </c>
      <c r="E72" s="4">
        <f t="shared" si="5"/>
        <v>28.227272727272727</v>
      </c>
      <c r="F72" s="4">
        <f t="shared" si="5"/>
        <v>10.305194805194805</v>
      </c>
      <c r="G72" s="4">
        <f>CHITEST(B67:E69,C72:F74)</f>
        <v>4.1159783130257218E-3</v>
      </c>
    </row>
    <row r="73" spans="1:8" x14ac:dyDescent="0.2">
      <c r="C73" s="4">
        <f t="shared" si="5"/>
        <v>4.5714285714285712</v>
      </c>
      <c r="D73" s="4">
        <f t="shared" si="5"/>
        <v>14.857142857142856</v>
      </c>
      <c r="E73" s="4">
        <f t="shared" si="5"/>
        <v>18</v>
      </c>
      <c r="F73" s="4">
        <f t="shared" si="5"/>
        <v>6.5714285714285712</v>
      </c>
    </row>
    <row r="74" spans="1:8" x14ac:dyDescent="0.2">
      <c r="C74" s="4">
        <f t="shared" si="5"/>
        <v>4.2597402597402594</v>
      </c>
      <c r="D74" s="4">
        <f t="shared" si="5"/>
        <v>13.844155844155843</v>
      </c>
      <c r="E74" s="4">
        <f t="shared" si="5"/>
        <v>16.77272727272727</v>
      </c>
      <c r="F74" s="4">
        <f t="shared" si="5"/>
        <v>6.1233766233766227</v>
      </c>
    </row>
    <row r="75" spans="1:8" x14ac:dyDescent="0.2">
      <c r="C75" s="4"/>
      <c r="D75" s="4"/>
      <c r="E75" s="4"/>
      <c r="F75" s="4"/>
    </row>
    <row r="76" spans="1:8" x14ac:dyDescent="0.2">
      <c r="A76" s="4"/>
      <c r="B76" s="4" t="s">
        <v>533</v>
      </c>
      <c r="C76" s="4" t="s">
        <v>531</v>
      </c>
      <c r="D76" s="4" t="s">
        <v>532</v>
      </c>
      <c r="E76" s="4" t="s">
        <v>436</v>
      </c>
    </row>
    <row r="77" spans="1:8" x14ac:dyDescent="0.2">
      <c r="A77" s="4" t="s">
        <v>71</v>
      </c>
      <c r="B77" s="4">
        <v>28</v>
      </c>
      <c r="C77" s="4">
        <v>32</v>
      </c>
      <c r="D77" s="4">
        <v>12</v>
      </c>
      <c r="E77" s="4">
        <v>72</v>
      </c>
      <c r="F77">
        <f>E77/$E$80</f>
        <v>0.44171779141104295</v>
      </c>
    </row>
    <row r="78" spans="1:8" x14ac:dyDescent="0.2">
      <c r="A78" s="4" t="s">
        <v>105</v>
      </c>
      <c r="B78" s="4">
        <v>10</v>
      </c>
      <c r="C78" s="4">
        <v>30</v>
      </c>
      <c r="D78" s="4">
        <v>8</v>
      </c>
      <c r="E78" s="4">
        <v>48</v>
      </c>
      <c r="F78" s="4">
        <f>E78/$E$80</f>
        <v>0.29447852760736198</v>
      </c>
    </row>
    <row r="79" spans="1:8" x14ac:dyDescent="0.2">
      <c r="A79" s="4" t="s">
        <v>99</v>
      </c>
      <c r="B79" s="4">
        <v>20</v>
      </c>
      <c r="C79" s="4">
        <v>15</v>
      </c>
      <c r="D79" s="4">
        <v>8</v>
      </c>
      <c r="E79" s="4">
        <v>43</v>
      </c>
      <c r="F79" s="4">
        <f>E79/$E$80</f>
        <v>0.26380368098159507</v>
      </c>
    </row>
    <row r="80" spans="1:8" x14ac:dyDescent="0.2">
      <c r="A80" s="4" t="s">
        <v>436</v>
      </c>
      <c r="B80" s="4">
        <v>58</v>
      </c>
      <c r="C80" s="4">
        <v>77</v>
      </c>
      <c r="D80" s="4">
        <v>28</v>
      </c>
      <c r="E80" s="4">
        <v>163</v>
      </c>
    </row>
    <row r="81" spans="1:7" x14ac:dyDescent="0.2">
      <c r="A81" s="4"/>
      <c r="B81" s="4"/>
      <c r="C81" s="4"/>
      <c r="D81" s="4"/>
      <c r="E81" s="4"/>
    </row>
    <row r="82" spans="1:7" x14ac:dyDescent="0.2">
      <c r="B82">
        <f t="shared" ref="B82:D85" si="6">B$80*$F77</f>
        <v>25.619631901840492</v>
      </c>
      <c r="C82" s="4">
        <f t="shared" si="6"/>
        <v>34.012269938650306</v>
      </c>
      <c r="D82" s="4">
        <f t="shared" si="6"/>
        <v>12.368098159509202</v>
      </c>
      <c r="E82" s="4"/>
    </row>
    <row r="83" spans="1:7" x14ac:dyDescent="0.2">
      <c r="B83" s="4">
        <f t="shared" si="6"/>
        <v>17.079754601226995</v>
      </c>
      <c r="C83" s="4">
        <f t="shared" si="6"/>
        <v>22.674846625766872</v>
      </c>
      <c r="D83" s="4">
        <f t="shared" si="6"/>
        <v>8.2453987730061353</v>
      </c>
    </row>
    <row r="84" spans="1:7" x14ac:dyDescent="0.2">
      <c r="B84" s="4">
        <f t="shared" si="6"/>
        <v>15.300613496932513</v>
      </c>
      <c r="C84" s="4">
        <f t="shared" si="6"/>
        <v>20.312883435582819</v>
      </c>
      <c r="D84" s="4">
        <f t="shared" si="6"/>
        <v>7.3865030674846617</v>
      </c>
    </row>
    <row r="85" spans="1:7" x14ac:dyDescent="0.2">
      <c r="B85" s="4">
        <f t="shared" si="6"/>
        <v>0</v>
      </c>
      <c r="C85" s="4">
        <f t="shared" si="6"/>
        <v>0</v>
      </c>
      <c r="D85" s="4">
        <f t="shared" si="6"/>
        <v>0</v>
      </c>
    </row>
    <row r="87" spans="1:7" x14ac:dyDescent="0.2">
      <c r="A87" s="4" t="s">
        <v>479</v>
      </c>
      <c r="B87" s="4"/>
      <c r="C87" s="4" t="s">
        <v>98</v>
      </c>
      <c r="D87" s="4" t="s">
        <v>113</v>
      </c>
      <c r="E87" s="4" t="s">
        <v>70</v>
      </c>
      <c r="F87" s="4" t="s">
        <v>436</v>
      </c>
    </row>
    <row r="88" spans="1:7" x14ac:dyDescent="0.2">
      <c r="A88" s="4" t="s">
        <v>435</v>
      </c>
      <c r="B88" s="4" t="s">
        <v>71</v>
      </c>
      <c r="C88" s="4">
        <v>10</v>
      </c>
      <c r="D88" s="4">
        <v>8</v>
      </c>
      <c r="E88" s="4">
        <v>54</v>
      </c>
      <c r="F88" s="4">
        <v>72</v>
      </c>
      <c r="G88">
        <f>F88/$F$91</f>
        <v>0.44171779141104295</v>
      </c>
    </row>
    <row r="89" spans="1:7" x14ac:dyDescent="0.2">
      <c r="A89" s="4"/>
      <c r="B89" s="4" t="s">
        <v>105</v>
      </c>
      <c r="C89" s="4">
        <v>2</v>
      </c>
      <c r="D89" s="4">
        <v>23</v>
      </c>
      <c r="E89" s="4">
        <v>23</v>
      </c>
      <c r="F89" s="4">
        <v>48</v>
      </c>
      <c r="G89" s="4">
        <f>F89/$F$91</f>
        <v>0.29447852760736198</v>
      </c>
    </row>
    <row r="90" spans="1:7" x14ac:dyDescent="0.2">
      <c r="A90" s="4"/>
      <c r="B90" s="4" t="s">
        <v>99</v>
      </c>
      <c r="C90" s="4">
        <v>25</v>
      </c>
      <c r="D90" s="4">
        <v>3</v>
      </c>
      <c r="E90" s="4">
        <v>15</v>
      </c>
      <c r="F90" s="4">
        <v>43</v>
      </c>
      <c r="G90" s="4">
        <f>F90/$F$91</f>
        <v>0.26380368098159507</v>
      </c>
    </row>
    <row r="91" spans="1:7" x14ac:dyDescent="0.2">
      <c r="A91" s="4"/>
      <c r="B91" s="4" t="s">
        <v>436</v>
      </c>
      <c r="C91" s="4">
        <v>37</v>
      </c>
      <c r="D91" s="4">
        <v>34</v>
      </c>
      <c r="E91" s="4">
        <v>92</v>
      </c>
      <c r="F91" s="4">
        <v>163</v>
      </c>
    </row>
    <row r="93" spans="1:7" x14ac:dyDescent="0.2">
      <c r="C93">
        <f t="shared" ref="C93:E95" si="7">C$91*$G88</f>
        <v>16.343558282208591</v>
      </c>
      <c r="D93" s="4">
        <f t="shared" si="7"/>
        <v>15.01840490797546</v>
      </c>
      <c r="E93" s="4">
        <f t="shared" si="7"/>
        <v>40.638036809815951</v>
      </c>
      <c r="F93">
        <f>CHITEST(C88:E90,C93:E95)</f>
        <v>1.4585627058685728E-13</v>
      </c>
    </row>
    <row r="94" spans="1:7" x14ac:dyDescent="0.2">
      <c r="C94" s="4">
        <f t="shared" si="7"/>
        <v>10.895705521472394</v>
      </c>
      <c r="D94" s="4">
        <f t="shared" si="7"/>
        <v>10.012269938650308</v>
      </c>
      <c r="E94" s="4">
        <f t="shared" si="7"/>
        <v>27.092024539877304</v>
      </c>
    </row>
    <row r="95" spans="1:7" x14ac:dyDescent="0.2">
      <c r="C95" s="4">
        <f t="shared" si="7"/>
        <v>9.7607361963190176</v>
      </c>
      <c r="D95" s="4">
        <f t="shared" si="7"/>
        <v>8.969325153374232</v>
      </c>
      <c r="E95" s="4">
        <f t="shared" si="7"/>
        <v>24.269938650306745</v>
      </c>
    </row>
    <row r="96" spans="1:7" x14ac:dyDescent="0.2">
      <c r="C96" s="4"/>
      <c r="D96" s="4"/>
      <c r="E96" s="4"/>
    </row>
  </sheetData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82"/>
  <sheetViews>
    <sheetView topLeftCell="A100" workbookViewId="0">
      <selection activeCell="A105" sqref="A105:A108"/>
    </sheetView>
  </sheetViews>
  <sheetFormatPr defaultRowHeight="12.75" x14ac:dyDescent="0.2"/>
  <cols>
    <col min="1" max="1" width="70.7109375" customWidth="1"/>
    <col min="2" max="2" width="10.7109375" customWidth="1"/>
  </cols>
  <sheetData>
    <row r="1" spans="1:2" ht="69.95" customHeight="1" x14ac:dyDescent="0.2">
      <c r="A1" s="102" t="s">
        <v>378</v>
      </c>
      <c r="B1" s="101"/>
    </row>
    <row r="3" spans="1:2" x14ac:dyDescent="0.2">
      <c r="A3" s="100" t="s">
        <v>379</v>
      </c>
      <c r="B3" s="101"/>
    </row>
    <row r="4" spans="1:2" x14ac:dyDescent="0.2">
      <c r="A4" s="4" t="s">
        <v>63</v>
      </c>
      <c r="B4" s="2">
        <v>1</v>
      </c>
    </row>
    <row r="5" spans="1:2" x14ac:dyDescent="0.2">
      <c r="A5" s="4" t="s">
        <v>86</v>
      </c>
      <c r="B5" s="2">
        <v>2</v>
      </c>
    </row>
    <row r="7" spans="1:2" x14ac:dyDescent="0.2">
      <c r="A7" s="100" t="s">
        <v>380</v>
      </c>
      <c r="B7" s="101"/>
    </row>
    <row r="8" spans="1:2" x14ac:dyDescent="0.2">
      <c r="A8" s="4">
        <v>15</v>
      </c>
      <c r="B8" s="2">
        <v>1</v>
      </c>
    </row>
    <row r="9" spans="1:2" x14ac:dyDescent="0.2">
      <c r="A9" s="4">
        <v>17</v>
      </c>
      <c r="B9" s="2">
        <v>2</v>
      </c>
    </row>
    <row r="10" spans="1:2" x14ac:dyDescent="0.2">
      <c r="A10" s="4">
        <v>18</v>
      </c>
      <c r="B10" s="2">
        <v>3</v>
      </c>
    </row>
    <row r="11" spans="1:2" x14ac:dyDescent="0.2">
      <c r="A11" s="4">
        <v>19</v>
      </c>
      <c r="B11" s="2">
        <v>4</v>
      </c>
    </row>
    <row r="12" spans="1:2" x14ac:dyDescent="0.2">
      <c r="A12" s="4">
        <v>20</v>
      </c>
      <c r="B12" s="2">
        <v>5</v>
      </c>
    </row>
    <row r="13" spans="1:2" x14ac:dyDescent="0.2">
      <c r="A13" s="4" t="s">
        <v>245</v>
      </c>
      <c r="B13" s="2">
        <v>6</v>
      </c>
    </row>
    <row r="14" spans="1:2" x14ac:dyDescent="0.2">
      <c r="A14" s="4">
        <v>21</v>
      </c>
      <c r="B14" s="2">
        <v>7</v>
      </c>
    </row>
    <row r="15" spans="1:2" x14ac:dyDescent="0.2">
      <c r="A15" s="4" t="s">
        <v>381</v>
      </c>
      <c r="B15" s="2">
        <v>8</v>
      </c>
    </row>
    <row r="16" spans="1:2" x14ac:dyDescent="0.2">
      <c r="A16" s="4">
        <v>22</v>
      </c>
      <c r="B16" s="2">
        <v>9</v>
      </c>
    </row>
    <row r="17" spans="1:2" x14ac:dyDescent="0.2">
      <c r="A17" s="4" t="s">
        <v>291</v>
      </c>
      <c r="B17" s="2">
        <v>10</v>
      </c>
    </row>
    <row r="18" spans="1:2" x14ac:dyDescent="0.2">
      <c r="A18" s="4">
        <v>23</v>
      </c>
      <c r="B18" s="2">
        <v>11</v>
      </c>
    </row>
    <row r="19" spans="1:2" x14ac:dyDescent="0.2">
      <c r="A19" s="4">
        <v>24</v>
      </c>
      <c r="B19" s="2">
        <v>12</v>
      </c>
    </row>
    <row r="20" spans="1:2" x14ac:dyDescent="0.2">
      <c r="A20" s="4">
        <v>25</v>
      </c>
      <c r="B20" s="2">
        <v>13</v>
      </c>
    </row>
    <row r="21" spans="1:2" x14ac:dyDescent="0.2">
      <c r="A21" s="4">
        <v>26</v>
      </c>
      <c r="B21" s="2">
        <v>14</v>
      </c>
    </row>
    <row r="22" spans="1:2" x14ac:dyDescent="0.2">
      <c r="A22" s="4">
        <v>27</v>
      </c>
      <c r="B22" s="2">
        <v>15</v>
      </c>
    </row>
    <row r="23" spans="1:2" x14ac:dyDescent="0.2">
      <c r="A23" s="4">
        <v>28</v>
      </c>
      <c r="B23" s="2">
        <v>16</v>
      </c>
    </row>
    <row r="24" spans="1:2" x14ac:dyDescent="0.2">
      <c r="A24" s="4">
        <v>29</v>
      </c>
      <c r="B24" s="2">
        <v>17</v>
      </c>
    </row>
    <row r="25" spans="1:2" x14ac:dyDescent="0.2">
      <c r="A25" s="4">
        <v>30</v>
      </c>
      <c r="B25" s="2">
        <v>18</v>
      </c>
    </row>
    <row r="26" spans="1:2" x14ac:dyDescent="0.2">
      <c r="A26" s="4">
        <v>31</v>
      </c>
      <c r="B26" s="2">
        <v>19</v>
      </c>
    </row>
    <row r="27" spans="1:2" x14ac:dyDescent="0.2">
      <c r="A27" s="4">
        <v>32</v>
      </c>
      <c r="B27" s="2">
        <v>20</v>
      </c>
    </row>
    <row r="28" spans="1:2" x14ac:dyDescent="0.2">
      <c r="A28" s="4">
        <v>33</v>
      </c>
      <c r="B28" s="2">
        <v>21</v>
      </c>
    </row>
    <row r="29" spans="1:2" x14ac:dyDescent="0.2">
      <c r="A29" s="4">
        <v>35</v>
      </c>
      <c r="B29" s="2">
        <v>22</v>
      </c>
    </row>
    <row r="30" spans="1:2" x14ac:dyDescent="0.2">
      <c r="A30" s="4">
        <v>36</v>
      </c>
      <c r="B30" s="2">
        <v>23</v>
      </c>
    </row>
    <row r="31" spans="1:2" x14ac:dyDescent="0.2">
      <c r="A31" s="4">
        <v>37</v>
      </c>
      <c r="B31" s="2">
        <v>24</v>
      </c>
    </row>
    <row r="32" spans="1:2" x14ac:dyDescent="0.2">
      <c r="A32" s="4">
        <v>38</v>
      </c>
      <c r="B32" s="2">
        <v>25</v>
      </c>
    </row>
    <row r="33" spans="1:2" x14ac:dyDescent="0.2">
      <c r="A33" s="4">
        <v>40</v>
      </c>
      <c r="B33" s="2">
        <v>26</v>
      </c>
    </row>
    <row r="34" spans="1:2" x14ac:dyDescent="0.2">
      <c r="A34" s="4">
        <v>42</v>
      </c>
      <c r="B34" s="2">
        <v>27</v>
      </c>
    </row>
    <row r="35" spans="1:2" x14ac:dyDescent="0.2">
      <c r="A35" s="4">
        <v>43</v>
      </c>
      <c r="B35" s="2">
        <v>28</v>
      </c>
    </row>
    <row r="36" spans="1:2" x14ac:dyDescent="0.2">
      <c r="A36" s="4">
        <v>44</v>
      </c>
      <c r="B36" s="2">
        <v>29</v>
      </c>
    </row>
    <row r="37" spans="1:2" x14ac:dyDescent="0.2">
      <c r="A37" s="4">
        <v>45</v>
      </c>
      <c r="B37" s="2">
        <v>30</v>
      </c>
    </row>
    <row r="38" spans="1:2" x14ac:dyDescent="0.2">
      <c r="A38" s="4">
        <v>48</v>
      </c>
      <c r="B38" s="2">
        <v>31</v>
      </c>
    </row>
    <row r="39" spans="1:2" x14ac:dyDescent="0.2">
      <c r="A39" s="4">
        <v>49</v>
      </c>
      <c r="B39" s="2">
        <v>32</v>
      </c>
    </row>
    <row r="40" spans="1:2" x14ac:dyDescent="0.2">
      <c r="A40" s="4">
        <v>50</v>
      </c>
      <c r="B40" s="2">
        <v>33</v>
      </c>
    </row>
    <row r="41" spans="1:2" x14ac:dyDescent="0.2">
      <c r="A41" s="4">
        <v>51</v>
      </c>
      <c r="B41" s="2">
        <v>34</v>
      </c>
    </row>
    <row r="42" spans="1:2" x14ac:dyDescent="0.2">
      <c r="A42" s="4">
        <v>54</v>
      </c>
      <c r="B42" s="2">
        <v>35</v>
      </c>
    </row>
    <row r="43" spans="1:2" x14ac:dyDescent="0.2">
      <c r="A43" s="4">
        <v>56</v>
      </c>
      <c r="B43" s="2">
        <v>36</v>
      </c>
    </row>
    <row r="44" spans="1:2" x14ac:dyDescent="0.2">
      <c r="A44" s="4">
        <v>58</v>
      </c>
      <c r="B44" s="2">
        <v>37</v>
      </c>
    </row>
    <row r="45" spans="1:2" x14ac:dyDescent="0.2">
      <c r="A45" s="4">
        <v>60</v>
      </c>
      <c r="B45" s="2">
        <v>38</v>
      </c>
    </row>
    <row r="46" spans="1:2" x14ac:dyDescent="0.2">
      <c r="A46" s="4">
        <v>64</v>
      </c>
      <c r="B46" s="2">
        <v>39</v>
      </c>
    </row>
    <row r="47" spans="1:2" x14ac:dyDescent="0.2">
      <c r="A47" s="4">
        <v>65</v>
      </c>
      <c r="B47" s="2">
        <v>40</v>
      </c>
    </row>
    <row r="48" spans="1:2" x14ac:dyDescent="0.2">
      <c r="A48" s="4">
        <v>66</v>
      </c>
      <c r="B48" s="2">
        <v>41</v>
      </c>
    </row>
    <row r="49" spans="1:2" x14ac:dyDescent="0.2">
      <c r="A49" s="4">
        <v>69</v>
      </c>
      <c r="B49" s="2">
        <v>42</v>
      </c>
    </row>
    <row r="50" spans="1:2" x14ac:dyDescent="0.2">
      <c r="A50" s="4">
        <v>75</v>
      </c>
      <c r="B50" s="2">
        <v>43</v>
      </c>
    </row>
    <row r="51" spans="1:2" x14ac:dyDescent="0.2">
      <c r="A51" s="4" t="s">
        <v>125</v>
      </c>
      <c r="B51" s="2">
        <v>44</v>
      </c>
    </row>
    <row r="52" spans="1:2" x14ac:dyDescent="0.2">
      <c r="A52" s="4" t="s">
        <v>382</v>
      </c>
      <c r="B52" s="2">
        <v>45</v>
      </c>
    </row>
    <row r="53" spans="1:2" x14ac:dyDescent="0.2">
      <c r="A53" s="4" t="s">
        <v>175</v>
      </c>
      <c r="B53" s="2">
        <v>46</v>
      </c>
    </row>
    <row r="54" spans="1:2" x14ac:dyDescent="0.2">
      <c r="A54" s="4" t="s">
        <v>165</v>
      </c>
      <c r="B54" s="2">
        <v>47</v>
      </c>
    </row>
    <row r="55" spans="1:2" x14ac:dyDescent="0.2">
      <c r="A55" s="4" t="s">
        <v>128</v>
      </c>
      <c r="B55" s="2">
        <v>48</v>
      </c>
    </row>
    <row r="57" spans="1:2" x14ac:dyDescent="0.2">
      <c r="A57" s="100" t="s">
        <v>383</v>
      </c>
      <c r="B57" s="101"/>
    </row>
    <row r="58" spans="1:2" x14ac:dyDescent="0.2">
      <c r="A58" s="4" t="s">
        <v>149</v>
      </c>
      <c r="B58" s="2">
        <v>1</v>
      </c>
    </row>
    <row r="59" spans="1:2" x14ac:dyDescent="0.2">
      <c r="A59" s="4" t="s">
        <v>116</v>
      </c>
      <c r="B59" s="2">
        <v>2</v>
      </c>
    </row>
    <row r="60" spans="1:2" x14ac:dyDescent="0.2">
      <c r="A60" s="4" t="s">
        <v>136</v>
      </c>
      <c r="B60" s="2">
        <v>3</v>
      </c>
    </row>
    <row r="61" spans="1:2" x14ac:dyDescent="0.2">
      <c r="A61" s="4" t="s">
        <v>64</v>
      </c>
      <c r="B61" s="2">
        <v>4</v>
      </c>
    </row>
    <row r="63" spans="1:2" x14ac:dyDescent="0.2">
      <c r="A63" s="100" t="s">
        <v>384</v>
      </c>
      <c r="B63" s="101"/>
    </row>
    <row r="64" spans="1:2" x14ac:dyDescent="0.2">
      <c r="A64" s="24" t="s">
        <v>144</v>
      </c>
      <c r="B64" s="2">
        <v>1</v>
      </c>
    </row>
    <row r="65" spans="1:2" x14ac:dyDescent="0.2">
      <c r="A65" s="4" t="s">
        <v>65</v>
      </c>
      <c r="B65" s="2">
        <v>2</v>
      </c>
    </row>
    <row r="66" spans="1:2" x14ac:dyDescent="0.2">
      <c r="A66" s="4" t="s">
        <v>166</v>
      </c>
      <c r="B66" s="2">
        <v>3</v>
      </c>
    </row>
    <row r="67" spans="1:2" x14ac:dyDescent="0.2">
      <c r="A67" s="4" t="s">
        <v>121</v>
      </c>
      <c r="B67" s="2">
        <v>4</v>
      </c>
    </row>
    <row r="68" spans="1:2" x14ac:dyDescent="0.2">
      <c r="A68" s="4" t="s">
        <v>203</v>
      </c>
      <c r="B68" s="2">
        <v>5</v>
      </c>
    </row>
    <row r="69" spans="1:2" x14ac:dyDescent="0.2">
      <c r="A69" s="4" t="s">
        <v>167</v>
      </c>
      <c r="B69" s="2">
        <v>6</v>
      </c>
    </row>
    <row r="70" spans="1:2" x14ac:dyDescent="0.2">
      <c r="A70" s="4" t="s">
        <v>142</v>
      </c>
      <c r="B70" s="2">
        <v>7</v>
      </c>
    </row>
    <row r="71" spans="1:2" x14ac:dyDescent="0.2">
      <c r="A71" s="4" t="s">
        <v>117</v>
      </c>
      <c r="B71" s="2">
        <v>8</v>
      </c>
    </row>
    <row r="73" spans="1:2" x14ac:dyDescent="0.2">
      <c r="A73" s="100" t="s">
        <v>385</v>
      </c>
      <c r="B73" s="101"/>
    </row>
    <row r="74" spans="1:2" x14ac:dyDescent="0.2">
      <c r="A74" s="4" t="s">
        <v>104</v>
      </c>
      <c r="B74" s="2">
        <v>1</v>
      </c>
    </row>
    <row r="75" spans="1:2" x14ac:dyDescent="0.2">
      <c r="A75" s="4" t="s">
        <v>66</v>
      </c>
      <c r="B75" s="2">
        <v>2</v>
      </c>
    </row>
    <row r="76" spans="1:2" x14ac:dyDescent="0.2">
      <c r="A76" s="4" t="s">
        <v>87</v>
      </c>
      <c r="B76" s="2">
        <v>3</v>
      </c>
    </row>
    <row r="77" spans="1:2" x14ac:dyDescent="0.2">
      <c r="A77" s="24" t="s">
        <v>118</v>
      </c>
      <c r="B77" s="2">
        <v>4</v>
      </c>
    </row>
    <row r="79" spans="1:2" x14ac:dyDescent="0.2">
      <c r="A79" s="100" t="s">
        <v>386</v>
      </c>
      <c r="B79" s="101"/>
    </row>
    <row r="80" spans="1:2" x14ac:dyDescent="0.2">
      <c r="A80" s="4" t="s">
        <v>67</v>
      </c>
      <c r="B80" s="2">
        <v>1</v>
      </c>
    </row>
    <row r="81" spans="1:2" x14ac:dyDescent="0.2">
      <c r="A81" s="4" t="s">
        <v>68</v>
      </c>
      <c r="B81" s="2">
        <v>2</v>
      </c>
    </row>
    <row r="82" spans="1:2" x14ac:dyDescent="0.2">
      <c r="A82" s="4" t="s">
        <v>119</v>
      </c>
      <c r="B82" s="2">
        <v>3</v>
      </c>
    </row>
    <row r="83" spans="1:2" x14ac:dyDescent="0.2">
      <c r="A83" s="4" t="s">
        <v>122</v>
      </c>
      <c r="B83" s="2">
        <v>4</v>
      </c>
    </row>
    <row r="84" spans="1:2" x14ac:dyDescent="0.2">
      <c r="A84" s="4" t="s">
        <v>325</v>
      </c>
      <c r="B84" s="2">
        <v>5</v>
      </c>
    </row>
    <row r="86" spans="1:2" x14ac:dyDescent="0.2">
      <c r="A86" s="100" t="s">
        <v>387</v>
      </c>
      <c r="B86" s="101"/>
    </row>
    <row r="87" spans="1:2" x14ac:dyDescent="0.2">
      <c r="A87" s="4" t="s">
        <v>69</v>
      </c>
      <c r="B87" s="2">
        <v>1</v>
      </c>
    </row>
    <row r="88" spans="1:2" x14ac:dyDescent="0.2">
      <c r="A88" s="4" t="s">
        <v>160</v>
      </c>
      <c r="B88" s="2">
        <v>2</v>
      </c>
    </row>
    <row r="89" spans="1:2" x14ac:dyDescent="0.2">
      <c r="A89" s="4" t="s">
        <v>132</v>
      </c>
      <c r="B89" s="2">
        <v>3</v>
      </c>
    </row>
    <row r="90" spans="1:2" x14ac:dyDescent="0.2">
      <c r="A90" s="4" t="s">
        <v>137</v>
      </c>
      <c r="B90" s="2">
        <v>4</v>
      </c>
    </row>
    <row r="91" spans="1:2" x14ac:dyDescent="0.2">
      <c r="A91" s="4" t="s">
        <v>88</v>
      </c>
      <c r="B91" s="2">
        <v>5</v>
      </c>
    </row>
    <row r="92" spans="1:2" x14ac:dyDescent="0.2">
      <c r="A92" s="4" t="s">
        <v>226</v>
      </c>
      <c r="B92" s="2">
        <v>6</v>
      </c>
    </row>
    <row r="93" spans="1:2" x14ac:dyDescent="0.2">
      <c r="A93" s="4" t="s">
        <v>252</v>
      </c>
      <c r="B93" s="2">
        <v>7</v>
      </c>
    </row>
    <row r="94" spans="1:2" x14ac:dyDescent="0.2">
      <c r="A94" s="4" t="s">
        <v>187</v>
      </c>
      <c r="B94" s="2">
        <v>8</v>
      </c>
    </row>
    <row r="95" spans="1:2" x14ac:dyDescent="0.2">
      <c r="A95" s="4" t="s">
        <v>248</v>
      </c>
      <c r="B95" s="2">
        <v>9</v>
      </c>
    </row>
    <row r="96" spans="1:2" x14ac:dyDescent="0.2">
      <c r="A96" s="4" t="s">
        <v>151</v>
      </c>
      <c r="B96" s="2">
        <v>10</v>
      </c>
    </row>
    <row r="97" spans="1:2" x14ac:dyDescent="0.2">
      <c r="A97" s="4" t="s">
        <v>97</v>
      </c>
      <c r="B97" s="2">
        <v>11</v>
      </c>
    </row>
    <row r="99" spans="1:2" x14ac:dyDescent="0.2">
      <c r="A99" s="100" t="s">
        <v>388</v>
      </c>
      <c r="B99" s="101"/>
    </row>
    <row r="100" spans="1:2" x14ac:dyDescent="0.2">
      <c r="A100" s="4" t="s">
        <v>113</v>
      </c>
      <c r="B100" s="2">
        <v>1</v>
      </c>
    </row>
    <row r="101" spans="1:2" x14ac:dyDescent="0.2">
      <c r="A101" s="4" t="s">
        <v>98</v>
      </c>
      <c r="B101" s="2">
        <v>2</v>
      </c>
    </row>
    <row r="102" spans="1:2" x14ac:dyDescent="0.2">
      <c r="A102" s="4" t="s">
        <v>70</v>
      </c>
      <c r="B102" s="2">
        <v>3</v>
      </c>
    </row>
    <row r="104" spans="1:2" x14ac:dyDescent="0.2">
      <c r="A104" s="100" t="s">
        <v>389</v>
      </c>
      <c r="B104" s="101"/>
    </row>
    <row r="105" spans="1:2" x14ac:dyDescent="0.2">
      <c r="A105" s="4" t="s">
        <v>196</v>
      </c>
      <c r="B105" s="2">
        <v>1</v>
      </c>
    </row>
    <row r="106" spans="1:2" x14ac:dyDescent="0.2">
      <c r="A106" s="4" t="s">
        <v>105</v>
      </c>
      <c r="B106" s="2">
        <v>2</v>
      </c>
    </row>
    <row r="107" spans="1:2" x14ac:dyDescent="0.2">
      <c r="A107" s="4" t="s">
        <v>71</v>
      </c>
      <c r="B107" s="2">
        <v>3</v>
      </c>
    </row>
    <row r="108" spans="1:2" x14ac:dyDescent="0.2">
      <c r="A108" s="4" t="s">
        <v>99</v>
      </c>
      <c r="B108" s="2">
        <v>4</v>
      </c>
    </row>
    <row r="110" spans="1:2" x14ac:dyDescent="0.2">
      <c r="A110" s="100" t="s">
        <v>390</v>
      </c>
      <c r="B110" s="101"/>
    </row>
    <row r="111" spans="1:2" x14ac:dyDescent="0.2">
      <c r="A111" s="4" t="s">
        <v>72</v>
      </c>
      <c r="B111" s="2">
        <v>1</v>
      </c>
    </row>
    <row r="112" spans="1:2" x14ac:dyDescent="0.2">
      <c r="A112" s="4" t="s">
        <v>73</v>
      </c>
      <c r="B112" s="2">
        <v>2</v>
      </c>
    </row>
    <row r="113" spans="1:2" x14ac:dyDescent="0.2">
      <c r="A113" s="4" t="s">
        <v>99</v>
      </c>
      <c r="B113" s="2">
        <v>3</v>
      </c>
    </row>
    <row r="115" spans="1:2" x14ac:dyDescent="0.2">
      <c r="A115" s="100" t="s">
        <v>391</v>
      </c>
      <c r="B115" s="101"/>
    </row>
    <row r="116" spans="1:2" x14ac:dyDescent="0.2">
      <c r="A116" s="4" t="s">
        <v>112</v>
      </c>
      <c r="B116" s="2">
        <v>1</v>
      </c>
    </row>
    <row r="117" spans="1:2" x14ac:dyDescent="0.2">
      <c r="A117" s="4" t="s">
        <v>74</v>
      </c>
      <c r="B117" s="2">
        <v>2</v>
      </c>
    </row>
    <row r="118" spans="1:2" x14ac:dyDescent="0.2">
      <c r="A118" s="4" t="s">
        <v>106</v>
      </c>
      <c r="B118" s="2">
        <v>3</v>
      </c>
    </row>
    <row r="119" spans="1:2" x14ac:dyDescent="0.2">
      <c r="A119" s="4" t="s">
        <v>99</v>
      </c>
      <c r="B119" s="2">
        <v>4</v>
      </c>
    </row>
    <row r="121" spans="1:2" x14ac:dyDescent="0.2">
      <c r="A121" s="100" t="s">
        <v>392</v>
      </c>
      <c r="B121" s="101"/>
    </row>
    <row r="122" spans="1:2" x14ac:dyDescent="0.2">
      <c r="A122" s="4" t="s">
        <v>113</v>
      </c>
      <c r="B122" s="2">
        <v>1</v>
      </c>
    </row>
    <row r="123" spans="1:2" x14ac:dyDescent="0.2">
      <c r="A123" s="4" t="s">
        <v>107</v>
      </c>
      <c r="B123" s="2">
        <v>2</v>
      </c>
    </row>
    <row r="124" spans="1:2" x14ac:dyDescent="0.2">
      <c r="A124" s="4" t="s">
        <v>123</v>
      </c>
      <c r="B124" s="2">
        <v>3</v>
      </c>
    </row>
    <row r="125" spans="1:2" x14ac:dyDescent="0.2">
      <c r="A125" s="4" t="s">
        <v>98</v>
      </c>
      <c r="B125" s="2">
        <v>4</v>
      </c>
    </row>
    <row r="126" spans="1:2" x14ac:dyDescent="0.2">
      <c r="A126" s="4" t="s">
        <v>75</v>
      </c>
      <c r="B126" s="2">
        <v>5</v>
      </c>
    </row>
    <row r="128" spans="1:2" x14ac:dyDescent="0.2">
      <c r="A128" s="100" t="s">
        <v>393</v>
      </c>
      <c r="B128" s="101"/>
    </row>
    <row r="129" spans="1:2" x14ac:dyDescent="0.2">
      <c r="A129" s="4" t="s">
        <v>76</v>
      </c>
      <c r="B129" s="2">
        <v>1</v>
      </c>
    </row>
    <row r="130" spans="1:2" x14ac:dyDescent="0.2">
      <c r="A130" s="4" t="s">
        <v>89</v>
      </c>
      <c r="B130" s="2">
        <v>2</v>
      </c>
    </row>
    <row r="131" spans="1:2" x14ac:dyDescent="0.2">
      <c r="A131" s="4" t="s">
        <v>145</v>
      </c>
      <c r="B131" s="2">
        <v>3</v>
      </c>
    </row>
    <row r="132" spans="1:2" x14ac:dyDescent="0.2">
      <c r="A132" s="4" t="s">
        <v>108</v>
      </c>
      <c r="B132" s="2">
        <v>4</v>
      </c>
    </row>
    <row r="133" spans="1:2" x14ac:dyDescent="0.2">
      <c r="A133" s="4" t="s">
        <v>205</v>
      </c>
      <c r="B133" s="2">
        <v>5</v>
      </c>
    </row>
    <row r="135" spans="1:2" x14ac:dyDescent="0.2">
      <c r="A135" s="100" t="s">
        <v>394</v>
      </c>
      <c r="B135" s="101"/>
    </row>
    <row r="136" spans="1:2" x14ac:dyDescent="0.2">
      <c r="A136" s="4" t="s">
        <v>100</v>
      </c>
      <c r="B136" s="2">
        <v>1</v>
      </c>
    </row>
    <row r="137" spans="1:2" x14ac:dyDescent="0.2">
      <c r="A137" s="4" t="s">
        <v>77</v>
      </c>
      <c r="B137" s="2">
        <v>2</v>
      </c>
    </row>
    <row r="138" spans="1:2" x14ac:dyDescent="0.2">
      <c r="A138" s="4" t="s">
        <v>188</v>
      </c>
      <c r="B138" s="2">
        <v>3</v>
      </c>
    </row>
    <row r="140" spans="1:2" x14ac:dyDescent="0.2">
      <c r="A140" s="100" t="s">
        <v>395</v>
      </c>
      <c r="B140" s="101"/>
    </row>
    <row r="141" spans="1:2" x14ac:dyDescent="0.2">
      <c r="A141" s="4" t="s">
        <v>109</v>
      </c>
      <c r="B141" s="2">
        <v>1</v>
      </c>
    </row>
    <row r="142" spans="1:2" x14ac:dyDescent="0.2">
      <c r="A142" s="4" t="s">
        <v>78</v>
      </c>
      <c r="B142" s="2">
        <v>2</v>
      </c>
    </row>
    <row r="143" spans="1:2" x14ac:dyDescent="0.2">
      <c r="A143" s="4" t="s">
        <v>101</v>
      </c>
      <c r="B143" s="2">
        <v>3</v>
      </c>
    </row>
    <row r="144" spans="1:2" x14ac:dyDescent="0.2">
      <c r="A144" s="4" t="s">
        <v>126</v>
      </c>
      <c r="B144" s="2">
        <v>4</v>
      </c>
    </row>
    <row r="146" spans="1:2" x14ac:dyDescent="0.2">
      <c r="A146" s="100" t="s">
        <v>396</v>
      </c>
      <c r="B146" s="101"/>
    </row>
    <row r="147" spans="1:2" x14ac:dyDescent="0.2">
      <c r="A147" s="4" t="s">
        <v>90</v>
      </c>
      <c r="B147" s="2">
        <v>1</v>
      </c>
    </row>
    <row r="148" spans="1:2" x14ac:dyDescent="0.2">
      <c r="A148" s="4" t="s">
        <v>91</v>
      </c>
      <c r="B148" s="2">
        <v>2</v>
      </c>
    </row>
    <row r="149" spans="1:2" x14ac:dyDescent="0.2">
      <c r="A149" s="4" t="s">
        <v>79</v>
      </c>
      <c r="B149" s="2">
        <v>3</v>
      </c>
    </row>
    <row r="151" spans="1:2" x14ac:dyDescent="0.2">
      <c r="A151" s="100" t="s">
        <v>397</v>
      </c>
      <c r="B151" s="101"/>
    </row>
    <row r="152" spans="1:2" x14ac:dyDescent="0.2">
      <c r="A152" s="4" t="s">
        <v>80</v>
      </c>
      <c r="B152" s="2">
        <v>1</v>
      </c>
    </row>
    <row r="153" spans="1:2" x14ac:dyDescent="0.2">
      <c r="A153" s="4" t="s">
        <v>92</v>
      </c>
      <c r="B153" s="2">
        <v>2</v>
      </c>
    </row>
    <row r="154" spans="1:2" x14ac:dyDescent="0.2">
      <c r="A154" s="4" t="s">
        <v>93</v>
      </c>
      <c r="B154" s="2">
        <v>3</v>
      </c>
    </row>
    <row r="155" spans="1:2" x14ac:dyDescent="0.2">
      <c r="A155" s="4" t="s">
        <v>81</v>
      </c>
      <c r="B155" s="2">
        <v>4</v>
      </c>
    </row>
    <row r="157" spans="1:2" x14ac:dyDescent="0.2">
      <c r="A157" s="100" t="s">
        <v>398</v>
      </c>
      <c r="B157" s="101"/>
    </row>
    <row r="158" spans="1:2" x14ac:dyDescent="0.2">
      <c r="A158" s="4" t="s">
        <v>152</v>
      </c>
      <c r="B158" s="2">
        <v>1</v>
      </c>
    </row>
    <row r="159" spans="1:2" x14ac:dyDescent="0.2">
      <c r="A159" s="4" t="s">
        <v>169</v>
      </c>
      <c r="B159" s="2">
        <v>2</v>
      </c>
    </row>
    <row r="160" spans="1:2" x14ac:dyDescent="0.2">
      <c r="A160" s="4" t="s">
        <v>94</v>
      </c>
      <c r="B160" s="2">
        <v>3</v>
      </c>
    </row>
    <row r="161" spans="1:2" x14ac:dyDescent="0.2">
      <c r="A161" s="4" t="s">
        <v>82</v>
      </c>
      <c r="B161" s="2">
        <v>4</v>
      </c>
    </row>
    <row r="163" spans="1:2" x14ac:dyDescent="0.2">
      <c r="A163" s="100" t="s">
        <v>399</v>
      </c>
      <c r="B163" s="101"/>
    </row>
    <row r="164" spans="1:2" x14ac:dyDescent="0.2">
      <c r="A164" s="4" t="s">
        <v>113</v>
      </c>
      <c r="B164" s="2">
        <v>1</v>
      </c>
    </row>
    <row r="165" spans="1:2" x14ac:dyDescent="0.2">
      <c r="A165" s="4" t="s">
        <v>98</v>
      </c>
      <c r="B165" s="2">
        <v>2</v>
      </c>
    </row>
    <row r="166" spans="1:2" x14ac:dyDescent="0.2">
      <c r="A166" s="4" t="s">
        <v>70</v>
      </c>
      <c r="B166" s="2">
        <v>3</v>
      </c>
    </row>
    <row r="168" spans="1:2" x14ac:dyDescent="0.2">
      <c r="A168" s="100" t="s">
        <v>400</v>
      </c>
      <c r="B168" s="101"/>
    </row>
    <row r="169" spans="1:2" x14ac:dyDescent="0.2">
      <c r="A169" s="4" t="s">
        <v>156</v>
      </c>
      <c r="B169" s="2">
        <v>1</v>
      </c>
    </row>
    <row r="170" spans="1:2" x14ac:dyDescent="0.2">
      <c r="A170" s="4" t="s">
        <v>138</v>
      </c>
      <c r="B170" s="2">
        <v>2</v>
      </c>
    </row>
    <row r="171" spans="1:2" x14ac:dyDescent="0.2">
      <c r="A171" s="4" t="s">
        <v>232</v>
      </c>
      <c r="B171" s="2">
        <v>3</v>
      </c>
    </row>
    <row r="172" spans="1:2" x14ac:dyDescent="0.2">
      <c r="A172" s="4" t="s">
        <v>83</v>
      </c>
      <c r="B172" s="2">
        <v>4</v>
      </c>
    </row>
    <row r="174" spans="1:2" x14ac:dyDescent="0.2">
      <c r="A174" s="100" t="s">
        <v>401</v>
      </c>
      <c r="B174" s="101"/>
    </row>
    <row r="175" spans="1:2" x14ac:dyDescent="0.2">
      <c r="A175" s="4" t="s">
        <v>162</v>
      </c>
      <c r="B175" s="2">
        <v>1</v>
      </c>
    </row>
    <row r="176" spans="1:2" x14ac:dyDescent="0.2">
      <c r="A176" s="4" t="s">
        <v>102</v>
      </c>
      <c r="B176" s="2">
        <v>2</v>
      </c>
    </row>
    <row r="177" spans="1:2" x14ac:dyDescent="0.2">
      <c r="A177" s="4" t="s">
        <v>146</v>
      </c>
      <c r="B177" s="2">
        <v>3</v>
      </c>
    </row>
    <row r="178" spans="1:2" x14ac:dyDescent="0.2">
      <c r="A178" s="4" t="s">
        <v>139</v>
      </c>
      <c r="B178" s="2">
        <v>4</v>
      </c>
    </row>
    <row r="179" spans="1:2" x14ac:dyDescent="0.2">
      <c r="A179" s="4" t="s">
        <v>84</v>
      </c>
      <c r="B179" s="2">
        <v>5</v>
      </c>
    </row>
    <row r="180" spans="1:2" x14ac:dyDescent="0.2">
      <c r="A180" s="4" t="s">
        <v>114</v>
      </c>
      <c r="B180" s="2">
        <v>6</v>
      </c>
    </row>
    <row r="181" spans="1:2" x14ac:dyDescent="0.2">
      <c r="A181" s="4" t="s">
        <v>402</v>
      </c>
      <c r="B181" s="2">
        <v>7</v>
      </c>
    </row>
    <row r="182" spans="1:2" x14ac:dyDescent="0.2">
      <c r="A182" s="4" t="s">
        <v>95</v>
      </c>
      <c r="B182" s="2">
        <v>8</v>
      </c>
    </row>
  </sheetData>
  <mergeCells count="22">
    <mergeCell ref="A115:B115"/>
    <mergeCell ref="A1:B1"/>
    <mergeCell ref="A3:B3"/>
    <mergeCell ref="A7:B7"/>
    <mergeCell ref="A57:B57"/>
    <mergeCell ref="A63:B63"/>
    <mergeCell ref="A73:B73"/>
    <mergeCell ref="A79:B79"/>
    <mergeCell ref="A86:B86"/>
    <mergeCell ref="A99:B99"/>
    <mergeCell ref="A104:B104"/>
    <mergeCell ref="A110:B110"/>
    <mergeCell ref="A157:B157"/>
    <mergeCell ref="A163:B163"/>
    <mergeCell ref="A168:B168"/>
    <mergeCell ref="A174:B174"/>
    <mergeCell ref="A121:B121"/>
    <mergeCell ref="A128:B128"/>
    <mergeCell ref="A135:B135"/>
    <mergeCell ref="A140:B140"/>
    <mergeCell ref="A146:B146"/>
    <mergeCell ref="A151:B151"/>
  </mergeCells>
  <phoneticPr fontId="0" type="noConversion"/>
  <pageMargins left="0.78740157499999996" right="0.78740157499999996" top="0.984251969" bottom="0.984251969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FEF9C-2448-47D1-8326-593653335B8A}">
  <dimension ref="A1:B4"/>
  <sheetViews>
    <sheetView workbookViewId="0">
      <selection activeCell="A7" sqref="A7"/>
    </sheetView>
  </sheetViews>
  <sheetFormatPr defaultRowHeight="12.75" x14ac:dyDescent="0.2"/>
  <sheetData>
    <row r="1" spans="1:2" x14ac:dyDescent="0.2">
      <c r="A1" t="s">
        <v>196</v>
      </c>
      <c r="B1">
        <v>7</v>
      </c>
    </row>
    <row r="2" spans="1:2" x14ac:dyDescent="0.2">
      <c r="A2" t="s">
        <v>105</v>
      </c>
      <c r="B2">
        <v>41</v>
      </c>
    </row>
    <row r="3" spans="1:2" x14ac:dyDescent="0.2">
      <c r="A3" t="s">
        <v>71</v>
      </c>
      <c r="B3">
        <v>72</v>
      </c>
    </row>
    <row r="4" spans="1:2" x14ac:dyDescent="0.2">
      <c r="A4" t="s">
        <v>99</v>
      </c>
      <c r="B4">
        <v>43</v>
      </c>
    </row>
  </sheetData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02D2A-FF6D-4FBC-B4B1-D1E5F2DF20B9}">
  <dimension ref="A1:F169"/>
  <sheetViews>
    <sheetView workbookViewId="0">
      <selection activeCell="Q158" sqref="Q158"/>
    </sheetView>
  </sheetViews>
  <sheetFormatPr defaultRowHeight="12.75" x14ac:dyDescent="0.2"/>
  <sheetData>
    <row r="1" spans="1:1" x14ac:dyDescent="0.2">
      <c r="A1" s="4" t="s">
        <v>33</v>
      </c>
    </row>
    <row r="2" spans="1:1" x14ac:dyDescent="0.2">
      <c r="A2" s="2">
        <v>3</v>
      </c>
    </row>
    <row r="3" spans="1:1" x14ac:dyDescent="0.2">
      <c r="A3" s="2">
        <v>3</v>
      </c>
    </row>
    <row r="4" spans="1:1" x14ac:dyDescent="0.2">
      <c r="A4" s="2">
        <v>2</v>
      </c>
    </row>
    <row r="5" spans="1:1" x14ac:dyDescent="0.2">
      <c r="A5" s="2">
        <v>3</v>
      </c>
    </row>
    <row r="6" spans="1:1" x14ac:dyDescent="0.2">
      <c r="A6" s="2">
        <v>3</v>
      </c>
    </row>
    <row r="7" spans="1:1" x14ac:dyDescent="0.2">
      <c r="A7" s="2">
        <v>3</v>
      </c>
    </row>
    <row r="8" spans="1:1" x14ac:dyDescent="0.2">
      <c r="A8" s="2">
        <v>3</v>
      </c>
    </row>
    <row r="9" spans="1:1" x14ac:dyDescent="0.2">
      <c r="A9" s="2">
        <v>3</v>
      </c>
    </row>
    <row r="10" spans="1:1" x14ac:dyDescent="0.2">
      <c r="A10" s="2">
        <v>3</v>
      </c>
    </row>
    <row r="11" spans="1:1" x14ac:dyDescent="0.2">
      <c r="A11" s="2">
        <v>2</v>
      </c>
    </row>
    <row r="12" spans="1:1" x14ac:dyDescent="0.2">
      <c r="A12" s="2">
        <v>2</v>
      </c>
    </row>
    <row r="13" spans="1:1" x14ac:dyDescent="0.2">
      <c r="A13" s="2">
        <v>3</v>
      </c>
    </row>
    <row r="14" spans="1:1" x14ac:dyDescent="0.2">
      <c r="A14" s="2">
        <v>3</v>
      </c>
    </row>
    <row r="15" spans="1:1" x14ac:dyDescent="0.2">
      <c r="A15" s="2">
        <v>2</v>
      </c>
    </row>
    <row r="16" spans="1:1" x14ac:dyDescent="0.2">
      <c r="A16" s="2">
        <v>1</v>
      </c>
    </row>
    <row r="17" spans="1:1" x14ac:dyDescent="0.2">
      <c r="A17" s="2">
        <v>2</v>
      </c>
    </row>
    <row r="18" spans="1:1" x14ac:dyDescent="0.2">
      <c r="A18" s="2">
        <v>1</v>
      </c>
    </row>
    <row r="19" spans="1:1" x14ac:dyDescent="0.2">
      <c r="A19" s="2">
        <v>3</v>
      </c>
    </row>
    <row r="20" spans="1:1" x14ac:dyDescent="0.2">
      <c r="A20" s="2">
        <v>2</v>
      </c>
    </row>
    <row r="21" spans="1:1" x14ac:dyDescent="0.2">
      <c r="A21" s="2">
        <v>2</v>
      </c>
    </row>
    <row r="22" spans="1:1" x14ac:dyDescent="0.2">
      <c r="A22" s="2">
        <v>3</v>
      </c>
    </row>
    <row r="23" spans="1:1" x14ac:dyDescent="0.2">
      <c r="A23" s="2">
        <v>3</v>
      </c>
    </row>
    <row r="24" spans="1:1" x14ac:dyDescent="0.2">
      <c r="A24" s="2">
        <v>1</v>
      </c>
    </row>
    <row r="25" spans="1:1" x14ac:dyDescent="0.2">
      <c r="A25" s="2">
        <v>3</v>
      </c>
    </row>
    <row r="26" spans="1:1" x14ac:dyDescent="0.2">
      <c r="A26" s="2">
        <v>1</v>
      </c>
    </row>
    <row r="27" spans="1:1" x14ac:dyDescent="0.2">
      <c r="A27" s="2">
        <v>3</v>
      </c>
    </row>
    <row r="28" spans="1:1" x14ac:dyDescent="0.2">
      <c r="A28" s="2">
        <v>2</v>
      </c>
    </row>
    <row r="29" spans="1:1" x14ac:dyDescent="0.2">
      <c r="A29" s="2">
        <v>3</v>
      </c>
    </row>
    <row r="30" spans="1:1" x14ac:dyDescent="0.2">
      <c r="A30" s="2">
        <v>3</v>
      </c>
    </row>
    <row r="31" spans="1:1" x14ac:dyDescent="0.2">
      <c r="A31" s="2">
        <v>3</v>
      </c>
    </row>
    <row r="32" spans="1:1" x14ac:dyDescent="0.2">
      <c r="A32" s="2">
        <v>2</v>
      </c>
    </row>
    <row r="33" spans="1:1" x14ac:dyDescent="0.2">
      <c r="A33" s="2">
        <v>3</v>
      </c>
    </row>
    <row r="34" spans="1:1" x14ac:dyDescent="0.2">
      <c r="A34" s="2">
        <v>3</v>
      </c>
    </row>
    <row r="35" spans="1:1" x14ac:dyDescent="0.2">
      <c r="A35" s="2">
        <v>2</v>
      </c>
    </row>
    <row r="36" spans="1:1" x14ac:dyDescent="0.2">
      <c r="A36" s="2">
        <v>2</v>
      </c>
    </row>
    <row r="37" spans="1:1" x14ac:dyDescent="0.2">
      <c r="A37" s="2">
        <v>3</v>
      </c>
    </row>
    <row r="38" spans="1:1" x14ac:dyDescent="0.2">
      <c r="A38" s="2">
        <v>3</v>
      </c>
    </row>
    <row r="39" spans="1:1" x14ac:dyDescent="0.2">
      <c r="A39" s="2">
        <v>2</v>
      </c>
    </row>
    <row r="40" spans="1:1" x14ac:dyDescent="0.2">
      <c r="A40" s="2">
        <v>3</v>
      </c>
    </row>
    <row r="41" spans="1:1" x14ac:dyDescent="0.2">
      <c r="A41" s="2">
        <v>3</v>
      </c>
    </row>
    <row r="42" spans="1:1" x14ac:dyDescent="0.2">
      <c r="A42" s="2">
        <v>2</v>
      </c>
    </row>
    <row r="43" spans="1:1" x14ac:dyDescent="0.2">
      <c r="A43" s="2">
        <v>1</v>
      </c>
    </row>
    <row r="44" spans="1:1" x14ac:dyDescent="0.2">
      <c r="A44" s="2">
        <v>1</v>
      </c>
    </row>
    <row r="45" spans="1:1" x14ac:dyDescent="0.2">
      <c r="A45" s="2">
        <v>3</v>
      </c>
    </row>
    <row r="46" spans="1:1" x14ac:dyDescent="0.2">
      <c r="A46" s="2">
        <v>3</v>
      </c>
    </row>
    <row r="47" spans="1:1" x14ac:dyDescent="0.2">
      <c r="A47" s="2">
        <v>3</v>
      </c>
    </row>
    <row r="48" spans="1:1" x14ac:dyDescent="0.2">
      <c r="A48" s="2">
        <v>3</v>
      </c>
    </row>
    <row r="49" spans="1:1" x14ac:dyDescent="0.2">
      <c r="A49" s="2">
        <v>1</v>
      </c>
    </row>
    <row r="50" spans="1:1" x14ac:dyDescent="0.2">
      <c r="A50" s="2">
        <v>1</v>
      </c>
    </row>
    <row r="51" spans="1:1" x14ac:dyDescent="0.2">
      <c r="A51" s="2">
        <v>2</v>
      </c>
    </row>
    <row r="52" spans="1:1" x14ac:dyDescent="0.2">
      <c r="A52" s="2">
        <v>3</v>
      </c>
    </row>
    <row r="53" spans="1:1" x14ac:dyDescent="0.2">
      <c r="A53" s="2">
        <v>3</v>
      </c>
    </row>
    <row r="54" spans="1:1" x14ac:dyDescent="0.2">
      <c r="A54" s="2">
        <v>3</v>
      </c>
    </row>
    <row r="55" spans="1:1" x14ac:dyDescent="0.2">
      <c r="A55" s="2">
        <v>3</v>
      </c>
    </row>
    <row r="56" spans="1:1" x14ac:dyDescent="0.2">
      <c r="A56" s="2">
        <v>3</v>
      </c>
    </row>
    <row r="57" spans="1:1" x14ac:dyDescent="0.2">
      <c r="A57" s="2">
        <v>3</v>
      </c>
    </row>
    <row r="58" spans="1:1" x14ac:dyDescent="0.2">
      <c r="A58" s="2">
        <v>3</v>
      </c>
    </row>
    <row r="59" spans="1:1" x14ac:dyDescent="0.2">
      <c r="A59" s="2">
        <v>2</v>
      </c>
    </row>
    <row r="60" spans="1:1" x14ac:dyDescent="0.2">
      <c r="A60" s="2">
        <v>3</v>
      </c>
    </row>
    <row r="61" spans="1:1" x14ac:dyDescent="0.2">
      <c r="A61" s="2">
        <v>3</v>
      </c>
    </row>
    <row r="62" spans="1:1" x14ac:dyDescent="0.2">
      <c r="A62" s="2">
        <v>2</v>
      </c>
    </row>
    <row r="63" spans="1:1" x14ac:dyDescent="0.2">
      <c r="A63" s="2">
        <v>3</v>
      </c>
    </row>
    <row r="64" spans="1:1" x14ac:dyDescent="0.2">
      <c r="A64" s="2">
        <v>2</v>
      </c>
    </row>
    <row r="65" spans="1:1" x14ac:dyDescent="0.2">
      <c r="A65" s="2">
        <v>3</v>
      </c>
    </row>
    <row r="66" spans="1:1" x14ac:dyDescent="0.2">
      <c r="A66" s="2">
        <v>1</v>
      </c>
    </row>
    <row r="67" spans="1:1" x14ac:dyDescent="0.2">
      <c r="A67" s="2">
        <v>3</v>
      </c>
    </row>
    <row r="68" spans="1:1" x14ac:dyDescent="0.2">
      <c r="A68" s="2">
        <v>3</v>
      </c>
    </row>
    <row r="69" spans="1:1" x14ac:dyDescent="0.2">
      <c r="A69" s="2">
        <v>3</v>
      </c>
    </row>
    <row r="70" spans="1:1" x14ac:dyDescent="0.2">
      <c r="A70" s="2">
        <v>1</v>
      </c>
    </row>
    <row r="71" spans="1:1" x14ac:dyDescent="0.2">
      <c r="A71" s="2">
        <v>1</v>
      </c>
    </row>
    <row r="72" spans="1:1" x14ac:dyDescent="0.2">
      <c r="A72" s="2">
        <v>3</v>
      </c>
    </row>
    <row r="73" spans="1:1" x14ac:dyDescent="0.2">
      <c r="A73" s="2">
        <v>3</v>
      </c>
    </row>
    <row r="74" spans="1:1" x14ac:dyDescent="0.2">
      <c r="A74" s="2">
        <v>3</v>
      </c>
    </row>
    <row r="75" spans="1:1" x14ac:dyDescent="0.2">
      <c r="A75" s="2">
        <v>1</v>
      </c>
    </row>
    <row r="76" spans="1:1" x14ac:dyDescent="0.2">
      <c r="A76" s="2">
        <v>3</v>
      </c>
    </row>
    <row r="77" spans="1:1" x14ac:dyDescent="0.2">
      <c r="A77" s="2">
        <v>2</v>
      </c>
    </row>
    <row r="78" spans="1:1" x14ac:dyDescent="0.2">
      <c r="A78" s="2">
        <v>1</v>
      </c>
    </row>
    <row r="79" spans="1:1" x14ac:dyDescent="0.2">
      <c r="A79" s="2">
        <v>3</v>
      </c>
    </row>
    <row r="80" spans="1:1" x14ac:dyDescent="0.2">
      <c r="A80" s="2">
        <v>3</v>
      </c>
    </row>
    <row r="81" spans="1:1" x14ac:dyDescent="0.2">
      <c r="A81" s="2">
        <v>1</v>
      </c>
    </row>
    <row r="82" spans="1:1" x14ac:dyDescent="0.2">
      <c r="A82" s="2">
        <v>3</v>
      </c>
    </row>
    <row r="83" spans="1:1" x14ac:dyDescent="0.2">
      <c r="A83" s="2">
        <v>2</v>
      </c>
    </row>
    <row r="84" spans="1:1" x14ac:dyDescent="0.2">
      <c r="A84" s="2">
        <v>1</v>
      </c>
    </row>
    <row r="85" spans="1:1" x14ac:dyDescent="0.2">
      <c r="A85" s="2">
        <v>3</v>
      </c>
    </row>
    <row r="86" spans="1:1" x14ac:dyDescent="0.2">
      <c r="A86" s="2">
        <v>3</v>
      </c>
    </row>
    <row r="87" spans="1:1" x14ac:dyDescent="0.2">
      <c r="A87" s="2">
        <v>3</v>
      </c>
    </row>
    <row r="88" spans="1:1" x14ac:dyDescent="0.2">
      <c r="A88" s="2">
        <v>2</v>
      </c>
    </row>
    <row r="89" spans="1:1" x14ac:dyDescent="0.2">
      <c r="A89" s="2">
        <v>2</v>
      </c>
    </row>
    <row r="90" spans="1:1" x14ac:dyDescent="0.2">
      <c r="A90" s="2">
        <v>1</v>
      </c>
    </row>
    <row r="91" spans="1:1" x14ac:dyDescent="0.2">
      <c r="A91" s="2">
        <v>1</v>
      </c>
    </row>
    <row r="92" spans="1:1" x14ac:dyDescent="0.2">
      <c r="A92" s="2">
        <v>3</v>
      </c>
    </row>
    <row r="93" spans="1:1" x14ac:dyDescent="0.2">
      <c r="A93" s="2">
        <v>3</v>
      </c>
    </row>
    <row r="94" spans="1:1" x14ac:dyDescent="0.2">
      <c r="A94" s="2">
        <v>3</v>
      </c>
    </row>
    <row r="95" spans="1:1" x14ac:dyDescent="0.2">
      <c r="A95" s="2">
        <v>3</v>
      </c>
    </row>
    <row r="96" spans="1:1" x14ac:dyDescent="0.2">
      <c r="A96" s="2">
        <v>2</v>
      </c>
    </row>
    <row r="97" spans="1:1" x14ac:dyDescent="0.2">
      <c r="A97" s="2">
        <v>2</v>
      </c>
    </row>
    <row r="98" spans="1:1" x14ac:dyDescent="0.2">
      <c r="A98" s="2">
        <v>2</v>
      </c>
    </row>
    <row r="99" spans="1:1" x14ac:dyDescent="0.2">
      <c r="A99" s="2">
        <v>3</v>
      </c>
    </row>
    <row r="100" spans="1:1" x14ac:dyDescent="0.2">
      <c r="A100" s="2">
        <v>3</v>
      </c>
    </row>
    <row r="101" spans="1:1" x14ac:dyDescent="0.2">
      <c r="A101" s="2">
        <v>1</v>
      </c>
    </row>
    <row r="102" spans="1:1" x14ac:dyDescent="0.2">
      <c r="A102" s="2">
        <v>2</v>
      </c>
    </row>
    <row r="103" spans="1:1" x14ac:dyDescent="0.2">
      <c r="A103" s="2">
        <v>3</v>
      </c>
    </row>
    <row r="104" spans="1:1" x14ac:dyDescent="0.2">
      <c r="A104" s="2">
        <v>3</v>
      </c>
    </row>
    <row r="105" spans="1:1" x14ac:dyDescent="0.2">
      <c r="A105" s="2">
        <v>3</v>
      </c>
    </row>
    <row r="106" spans="1:1" x14ac:dyDescent="0.2">
      <c r="A106" s="2">
        <v>1</v>
      </c>
    </row>
    <row r="107" spans="1:1" x14ac:dyDescent="0.2">
      <c r="A107" s="2">
        <v>3</v>
      </c>
    </row>
    <row r="108" spans="1:1" x14ac:dyDescent="0.2">
      <c r="A108" s="2">
        <v>2</v>
      </c>
    </row>
    <row r="109" spans="1:1" x14ac:dyDescent="0.2">
      <c r="A109" s="2">
        <v>2</v>
      </c>
    </row>
    <row r="110" spans="1:1" x14ac:dyDescent="0.2">
      <c r="A110" s="2">
        <v>2</v>
      </c>
    </row>
    <row r="111" spans="1:1" x14ac:dyDescent="0.2">
      <c r="A111" s="2">
        <v>3</v>
      </c>
    </row>
    <row r="112" spans="1:1" x14ac:dyDescent="0.2">
      <c r="A112" s="2">
        <v>3</v>
      </c>
    </row>
    <row r="113" spans="1:1" x14ac:dyDescent="0.2">
      <c r="A113" s="2">
        <v>3</v>
      </c>
    </row>
    <row r="114" spans="1:1" x14ac:dyDescent="0.2">
      <c r="A114" s="2">
        <v>3</v>
      </c>
    </row>
    <row r="115" spans="1:1" x14ac:dyDescent="0.2">
      <c r="A115" s="2">
        <v>3</v>
      </c>
    </row>
    <row r="116" spans="1:1" x14ac:dyDescent="0.2">
      <c r="A116" s="2">
        <v>2</v>
      </c>
    </row>
    <row r="117" spans="1:1" x14ac:dyDescent="0.2">
      <c r="A117" s="2">
        <v>1</v>
      </c>
    </row>
    <row r="118" spans="1:1" x14ac:dyDescent="0.2">
      <c r="A118" s="2">
        <v>3</v>
      </c>
    </row>
    <row r="119" spans="1:1" x14ac:dyDescent="0.2">
      <c r="A119" s="2">
        <v>1</v>
      </c>
    </row>
    <row r="120" spans="1:1" x14ac:dyDescent="0.2">
      <c r="A120" s="2">
        <v>3</v>
      </c>
    </row>
    <row r="121" spans="1:1" x14ac:dyDescent="0.2">
      <c r="A121" s="2">
        <v>1</v>
      </c>
    </row>
    <row r="122" spans="1:1" x14ac:dyDescent="0.2">
      <c r="A122" s="2">
        <v>3</v>
      </c>
    </row>
    <row r="123" spans="1:1" x14ac:dyDescent="0.2">
      <c r="A123" s="2">
        <v>3</v>
      </c>
    </row>
    <row r="124" spans="1:1" x14ac:dyDescent="0.2">
      <c r="A124" s="2">
        <v>3</v>
      </c>
    </row>
    <row r="125" spans="1:1" x14ac:dyDescent="0.2">
      <c r="A125" s="2">
        <v>1</v>
      </c>
    </row>
    <row r="126" spans="1:1" x14ac:dyDescent="0.2">
      <c r="A126" s="2">
        <v>3</v>
      </c>
    </row>
    <row r="127" spans="1:1" x14ac:dyDescent="0.2">
      <c r="A127" s="2">
        <v>2</v>
      </c>
    </row>
    <row r="128" spans="1:1" x14ac:dyDescent="0.2">
      <c r="A128" s="2">
        <v>3</v>
      </c>
    </row>
    <row r="129" spans="1:1" x14ac:dyDescent="0.2">
      <c r="A129" s="2">
        <v>2</v>
      </c>
    </row>
    <row r="130" spans="1:1" x14ac:dyDescent="0.2">
      <c r="A130" s="2">
        <v>3</v>
      </c>
    </row>
    <row r="131" spans="1:1" x14ac:dyDescent="0.2">
      <c r="A131" s="2">
        <v>1</v>
      </c>
    </row>
    <row r="132" spans="1:1" x14ac:dyDescent="0.2">
      <c r="A132" s="2">
        <v>3</v>
      </c>
    </row>
    <row r="133" spans="1:1" x14ac:dyDescent="0.2">
      <c r="A133" s="2">
        <v>1</v>
      </c>
    </row>
    <row r="134" spans="1:1" x14ac:dyDescent="0.2">
      <c r="A134" s="2">
        <v>3</v>
      </c>
    </row>
    <row r="135" spans="1:1" x14ac:dyDescent="0.2">
      <c r="A135" s="2">
        <v>3</v>
      </c>
    </row>
    <row r="136" spans="1:1" x14ac:dyDescent="0.2">
      <c r="A136" s="2">
        <v>2</v>
      </c>
    </row>
    <row r="137" spans="1:1" x14ac:dyDescent="0.2">
      <c r="A137" s="2">
        <v>2</v>
      </c>
    </row>
    <row r="138" spans="1:1" x14ac:dyDescent="0.2">
      <c r="A138" s="2">
        <v>1</v>
      </c>
    </row>
    <row r="139" spans="1:1" x14ac:dyDescent="0.2">
      <c r="A139" s="2">
        <v>3</v>
      </c>
    </row>
    <row r="140" spans="1:1" x14ac:dyDescent="0.2">
      <c r="A140" s="2">
        <v>1</v>
      </c>
    </row>
    <row r="141" spans="1:1" x14ac:dyDescent="0.2">
      <c r="A141" s="2">
        <v>3</v>
      </c>
    </row>
    <row r="142" spans="1:1" x14ac:dyDescent="0.2">
      <c r="A142" s="2">
        <v>3</v>
      </c>
    </row>
    <row r="143" spans="1:1" x14ac:dyDescent="0.2">
      <c r="A143" s="2">
        <v>1</v>
      </c>
    </row>
    <row r="144" spans="1:1" x14ac:dyDescent="0.2">
      <c r="A144" s="2">
        <v>1</v>
      </c>
    </row>
    <row r="145" spans="1:1" x14ac:dyDescent="0.2">
      <c r="A145" s="2">
        <v>2</v>
      </c>
    </row>
    <row r="146" spans="1:1" x14ac:dyDescent="0.2">
      <c r="A146" s="2">
        <v>3</v>
      </c>
    </row>
    <row r="147" spans="1:1" x14ac:dyDescent="0.2">
      <c r="A147" s="2">
        <v>1</v>
      </c>
    </row>
    <row r="148" spans="1:1" x14ac:dyDescent="0.2">
      <c r="A148" s="2">
        <v>3</v>
      </c>
    </row>
    <row r="149" spans="1:1" x14ac:dyDescent="0.2">
      <c r="A149" s="2">
        <v>2</v>
      </c>
    </row>
    <row r="150" spans="1:1" x14ac:dyDescent="0.2">
      <c r="A150" s="2">
        <v>3</v>
      </c>
    </row>
    <row r="151" spans="1:1" x14ac:dyDescent="0.2">
      <c r="A151" s="2">
        <v>1</v>
      </c>
    </row>
    <row r="152" spans="1:1" x14ac:dyDescent="0.2">
      <c r="A152" s="2">
        <v>3</v>
      </c>
    </row>
    <row r="153" spans="1:1" x14ac:dyDescent="0.2">
      <c r="A153" s="2">
        <v>1</v>
      </c>
    </row>
    <row r="154" spans="1:1" x14ac:dyDescent="0.2">
      <c r="A154" s="2">
        <v>2</v>
      </c>
    </row>
    <row r="155" spans="1:1" x14ac:dyDescent="0.2">
      <c r="A155" s="2">
        <v>3</v>
      </c>
    </row>
    <row r="156" spans="1:1" x14ac:dyDescent="0.2">
      <c r="A156" s="2">
        <v>3</v>
      </c>
    </row>
    <row r="157" spans="1:1" x14ac:dyDescent="0.2">
      <c r="A157" s="2">
        <v>3</v>
      </c>
    </row>
    <row r="158" spans="1:1" x14ac:dyDescent="0.2">
      <c r="A158" s="2">
        <v>3</v>
      </c>
    </row>
    <row r="159" spans="1:1" x14ac:dyDescent="0.2">
      <c r="A159" s="2">
        <v>1</v>
      </c>
    </row>
    <row r="160" spans="1:1" x14ac:dyDescent="0.2">
      <c r="A160" s="2">
        <v>3</v>
      </c>
    </row>
    <row r="161" spans="1:6" x14ac:dyDescent="0.2">
      <c r="A161" s="2">
        <v>3</v>
      </c>
    </row>
    <row r="162" spans="1:6" x14ac:dyDescent="0.2">
      <c r="A162" s="2">
        <v>3</v>
      </c>
    </row>
    <row r="163" spans="1:6" x14ac:dyDescent="0.2">
      <c r="A163" s="2">
        <v>1</v>
      </c>
    </row>
    <row r="164" spans="1:6" x14ac:dyDescent="0.2">
      <c r="A164" s="2">
        <v>2</v>
      </c>
    </row>
    <row r="165" spans="1:6" x14ac:dyDescent="0.2">
      <c r="E165" s="24" t="s">
        <v>441</v>
      </c>
      <c r="F165">
        <f>COUNTIF(A2:A164,1)</f>
        <v>34</v>
      </c>
    </row>
    <row r="166" spans="1:6" x14ac:dyDescent="0.2">
      <c r="C166">
        <f>SUM(F165:F167)</f>
        <v>163</v>
      </c>
      <c r="E166" s="24" t="s">
        <v>442</v>
      </c>
      <c r="F166" s="4">
        <f>COUNTIF(A2:A164,2)</f>
        <v>37</v>
      </c>
    </row>
    <row r="167" spans="1:6" x14ac:dyDescent="0.2">
      <c r="E167" s="24" t="s">
        <v>443</v>
      </c>
      <c r="F167" s="4">
        <f>COUNTIF(A2:A164,3)</f>
        <v>92</v>
      </c>
    </row>
    <row r="168" spans="1:6" x14ac:dyDescent="0.2">
      <c r="A168" s="4"/>
    </row>
    <row r="169" spans="1:6" x14ac:dyDescent="0.2">
      <c r="A169" s="4"/>
    </row>
  </sheetData>
  <pageMargins left="0.7" right="0.7" top="0.78740157499999996" bottom="0.78740157499999996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9A5BB-D831-418C-B0E4-46112F3AF57C}">
  <dimension ref="A1:Q163"/>
  <sheetViews>
    <sheetView workbookViewId="0">
      <selection activeCell="H27" sqref="H27"/>
    </sheetView>
  </sheetViews>
  <sheetFormatPr defaultRowHeight="12.75" x14ac:dyDescent="0.2"/>
  <cols>
    <col min="3" max="3" width="14.42578125" bestFit="1" customWidth="1"/>
    <col min="4" max="4" width="24" bestFit="1" customWidth="1"/>
    <col min="7" max="7" width="11.28515625" bestFit="1" customWidth="1"/>
  </cols>
  <sheetData>
    <row r="1" spans="1:17" ht="19.5" thickBot="1" x14ac:dyDescent="0.4">
      <c r="A1" s="25" t="s">
        <v>444</v>
      </c>
      <c r="B1" s="26" t="s">
        <v>445</v>
      </c>
      <c r="C1" s="26" t="s">
        <v>446</v>
      </c>
      <c r="D1" s="27" t="s">
        <v>447</v>
      </c>
      <c r="E1" s="28" t="s">
        <v>448</v>
      </c>
      <c r="F1" s="29" t="s">
        <v>449</v>
      </c>
      <c r="G1" s="29" t="s">
        <v>450</v>
      </c>
      <c r="H1" s="30" t="s">
        <v>451</v>
      </c>
      <c r="I1" s="31"/>
      <c r="J1" s="31"/>
      <c r="K1" s="31"/>
      <c r="L1" s="32" t="s">
        <v>452</v>
      </c>
      <c r="M1" s="31"/>
      <c r="N1" s="31"/>
      <c r="O1" s="31"/>
      <c r="P1" s="31"/>
      <c r="Q1" s="33"/>
    </row>
    <row r="2" spans="1:17" ht="15" x14ac:dyDescent="0.25">
      <c r="A2" s="34" t="s">
        <v>453</v>
      </c>
      <c r="B2" s="35">
        <v>0.17475728155339806</v>
      </c>
      <c r="C2" s="36">
        <f>B2</f>
        <v>0.17475728155339806</v>
      </c>
      <c r="D2" s="37" t="s">
        <v>454</v>
      </c>
      <c r="E2" s="38">
        <f>B2^2</f>
        <v>3.0540107455933642E-2</v>
      </c>
      <c r="F2" s="39">
        <f>B2*LN(B2)</f>
        <v>-0.30483912763109206</v>
      </c>
      <c r="G2" s="40">
        <f>C2*(1-C2)</f>
        <v>0.14421717409746443</v>
      </c>
      <c r="H2" s="41">
        <f>B2</f>
        <v>0.17475728155339806</v>
      </c>
      <c r="I2" s="42" t="s">
        <v>455</v>
      </c>
      <c r="J2" s="43"/>
      <c r="K2" s="43"/>
      <c r="L2" s="44">
        <f>1-H2</f>
        <v>0.82524271844660191</v>
      </c>
      <c r="M2" s="42" t="s">
        <v>414</v>
      </c>
      <c r="N2" s="45"/>
      <c r="O2" s="45"/>
      <c r="P2" s="45"/>
      <c r="Q2" s="46"/>
    </row>
    <row r="3" spans="1:17" ht="15" x14ac:dyDescent="0.25">
      <c r="A3" s="47" t="s">
        <v>456</v>
      </c>
      <c r="B3" s="48">
        <v>0.1650485436893204</v>
      </c>
      <c r="C3" s="49">
        <f>B3+C2</f>
        <v>0.33980582524271846</v>
      </c>
      <c r="D3" s="50" t="s">
        <v>457</v>
      </c>
      <c r="E3" s="38">
        <f t="shared" ref="E3:E9" si="0">B3^2</f>
        <v>2.7241021773965503E-2</v>
      </c>
      <c r="F3" s="39">
        <f t="shared" ref="F3:F9" si="1">B3*LN(B3)</f>
        <v>-0.29733753350435083</v>
      </c>
      <c r="G3" s="40">
        <f t="shared" ref="G3:G14" si="2">C3*(1-C3)</f>
        <v>0.22433782637383351</v>
      </c>
      <c r="H3" s="51">
        <f>SUM(E2:E9)</f>
        <v>0.14272080309171459</v>
      </c>
      <c r="I3" s="52" t="s">
        <v>458</v>
      </c>
      <c r="J3" s="53"/>
      <c r="K3" s="53"/>
      <c r="L3" s="54">
        <f>1-H3</f>
        <v>0.85727919690828536</v>
      </c>
      <c r="M3" s="52" t="s">
        <v>459</v>
      </c>
      <c r="N3" s="55"/>
      <c r="O3" s="55"/>
      <c r="P3" s="55"/>
      <c r="Q3" s="56"/>
    </row>
    <row r="4" spans="1:17" ht="15" x14ac:dyDescent="0.25">
      <c r="A4" s="47" t="s">
        <v>460</v>
      </c>
      <c r="B4" s="48">
        <v>0.16990291262135923</v>
      </c>
      <c r="C4" s="49">
        <f t="shared" ref="C4:C9" si="3">B4+C3</f>
        <v>0.50970873786407767</v>
      </c>
      <c r="D4" s="50" t="s">
        <v>420</v>
      </c>
      <c r="E4" s="38">
        <f t="shared" si="0"/>
        <v>2.8866999717221231E-2</v>
      </c>
      <c r="F4" s="39">
        <f t="shared" si="1"/>
        <v>-0.30115768813352356</v>
      </c>
      <c r="G4" s="40">
        <f t="shared" si="2"/>
        <v>0.24990574040908661</v>
      </c>
      <c r="H4" s="51">
        <f>-SUM(F2:F9)</f>
        <v>1.9974293145340076</v>
      </c>
      <c r="I4" s="57" t="s">
        <v>416</v>
      </c>
      <c r="J4" s="58"/>
      <c r="K4" s="58"/>
      <c r="L4" s="59">
        <f>(8/7)*L3</f>
        <v>0.97974765360946892</v>
      </c>
      <c r="M4" s="57" t="s">
        <v>461</v>
      </c>
      <c r="N4" s="60"/>
      <c r="O4" s="60"/>
      <c r="P4" s="60"/>
      <c r="Q4" s="61"/>
    </row>
    <row r="5" spans="1:17" ht="15" x14ac:dyDescent="0.25">
      <c r="A5" s="62" t="s">
        <v>462</v>
      </c>
      <c r="B5" s="63">
        <v>0.12864077669902912</v>
      </c>
      <c r="C5" s="63">
        <f t="shared" si="3"/>
        <v>0.63834951456310685</v>
      </c>
      <c r="D5" s="64"/>
      <c r="E5" s="38">
        <f t="shared" si="0"/>
        <v>1.6548449429729474E-2</v>
      </c>
      <c r="F5" s="39">
        <f t="shared" si="1"/>
        <v>-0.26380768470209331</v>
      </c>
      <c r="G5" s="40">
        <f t="shared" si="2"/>
        <v>0.23085941182015268</v>
      </c>
      <c r="H5" s="51">
        <f>C6-C3</f>
        <v>0.4199029126213592</v>
      </c>
      <c r="I5" s="52" t="s">
        <v>463</v>
      </c>
      <c r="J5" s="53"/>
      <c r="K5" s="53"/>
      <c r="L5" s="59">
        <v>1.9974293145340076</v>
      </c>
      <c r="M5" s="52" t="s">
        <v>464</v>
      </c>
      <c r="N5" s="55"/>
      <c r="O5" s="55"/>
      <c r="P5" s="55"/>
      <c r="Q5" s="56"/>
    </row>
    <row r="6" spans="1:17" ht="15.75" thickBot="1" x14ac:dyDescent="0.3">
      <c r="A6" s="47" t="s">
        <v>465</v>
      </c>
      <c r="B6" s="65">
        <v>0.12135922330097088</v>
      </c>
      <c r="C6" s="49">
        <f t="shared" si="3"/>
        <v>0.75970873786407767</v>
      </c>
      <c r="D6" s="50" t="s">
        <v>466</v>
      </c>
      <c r="E6" s="38">
        <f t="shared" si="0"/>
        <v>1.4728061080214912E-2</v>
      </c>
      <c r="F6" s="39">
        <f t="shared" si="1"/>
        <v>-0.25594664367977915</v>
      </c>
      <c r="G6" s="40">
        <f t="shared" si="2"/>
        <v>0.18255137147704778</v>
      </c>
      <c r="H6" s="66">
        <f>C9-C2</f>
        <v>0.8252427184466018</v>
      </c>
      <c r="I6" s="67" t="s">
        <v>467</v>
      </c>
      <c r="J6" s="68"/>
      <c r="K6" s="68"/>
      <c r="L6" s="59">
        <f>L5/LN(8)</f>
        <v>0.96056045553481817</v>
      </c>
      <c r="M6" s="57" t="s">
        <v>468</v>
      </c>
      <c r="N6" s="60"/>
      <c r="O6" s="60"/>
      <c r="P6" s="60"/>
      <c r="Q6" s="61"/>
    </row>
    <row r="7" spans="1:17" ht="15" x14ac:dyDescent="0.25">
      <c r="A7" s="62" t="s">
        <v>469</v>
      </c>
      <c r="B7" s="63">
        <v>0.14077669902912621</v>
      </c>
      <c r="C7" s="63">
        <f t="shared" si="3"/>
        <v>0.90048543689320382</v>
      </c>
      <c r="D7" s="64"/>
      <c r="E7" s="38">
        <f t="shared" si="0"/>
        <v>1.9818078989537184E-2</v>
      </c>
      <c r="F7" s="39">
        <f t="shared" si="1"/>
        <v>-0.27600402827810727</v>
      </c>
      <c r="G7" s="40">
        <f t="shared" si="2"/>
        <v>8.9611414836459666E-2</v>
      </c>
      <c r="H7" s="4"/>
      <c r="I7" s="4"/>
      <c r="J7" s="4"/>
      <c r="K7" s="4"/>
      <c r="L7" s="59">
        <f>2*SUM(G2:G8)</f>
        <v>2.3309454236968614</v>
      </c>
      <c r="M7" s="52" t="s">
        <v>470</v>
      </c>
      <c r="N7" s="55"/>
      <c r="O7" s="55"/>
      <c r="P7" s="55"/>
      <c r="Q7" s="56"/>
    </row>
    <row r="8" spans="1:17" ht="15" x14ac:dyDescent="0.25">
      <c r="A8" s="69" t="s">
        <v>471</v>
      </c>
      <c r="B8" s="70">
        <v>5.3398058252427182E-2</v>
      </c>
      <c r="C8" s="70">
        <f t="shared" si="3"/>
        <v>0.95388349514563098</v>
      </c>
      <c r="D8" s="71"/>
      <c r="E8" s="38">
        <f t="shared" si="0"/>
        <v>2.8513526251296066E-3</v>
      </c>
      <c r="F8" s="39">
        <f t="shared" si="1"/>
        <v>-0.15645529056263746</v>
      </c>
      <c r="G8" s="40">
        <f t="shared" si="2"/>
        <v>4.398977283438598E-2</v>
      </c>
      <c r="H8" s="4"/>
      <c r="I8" s="4"/>
      <c r="J8" s="4"/>
      <c r="K8" s="4"/>
      <c r="L8" s="59">
        <f>(2/7)*L7</f>
        <v>0.66598440677053183</v>
      </c>
      <c r="M8" s="57" t="s">
        <v>472</v>
      </c>
      <c r="N8" s="60"/>
      <c r="O8" s="60"/>
      <c r="P8" s="60"/>
      <c r="Q8" s="61"/>
    </row>
    <row r="9" spans="1:17" ht="15.75" thickBot="1" x14ac:dyDescent="0.3">
      <c r="A9" s="72" t="s">
        <v>473</v>
      </c>
      <c r="B9" s="73">
        <v>4.6116504854368932E-2</v>
      </c>
      <c r="C9" s="74">
        <f t="shared" si="3"/>
        <v>0.99999999999999989</v>
      </c>
      <c r="D9" s="75" t="s">
        <v>421</v>
      </c>
      <c r="E9" s="76">
        <f t="shared" si="0"/>
        <v>2.1267320199830331E-3</v>
      </c>
      <c r="F9" s="77">
        <f t="shared" si="1"/>
        <v>-0.14188131804242388</v>
      </c>
      <c r="G9" s="40"/>
      <c r="H9" s="4"/>
      <c r="I9" s="4"/>
      <c r="J9" s="4"/>
      <c r="K9" s="4"/>
      <c r="L9" s="59">
        <v>0.4199029126213592</v>
      </c>
      <c r="M9" s="52" t="s">
        <v>463</v>
      </c>
      <c r="N9" s="55"/>
      <c r="O9" s="55"/>
      <c r="P9" s="55"/>
      <c r="Q9" s="56"/>
    </row>
    <row r="10" spans="1:17" ht="15.75" thickBot="1" x14ac:dyDescent="0.3">
      <c r="A10" s="4"/>
      <c r="B10" s="4"/>
      <c r="C10" s="4"/>
      <c r="D10" s="4"/>
      <c r="E10" s="4"/>
      <c r="F10" s="4"/>
      <c r="G10" s="40"/>
      <c r="H10" s="4"/>
      <c r="I10" s="4"/>
      <c r="J10" s="4"/>
      <c r="K10" s="4"/>
      <c r="L10" s="78">
        <v>0.8252427184466018</v>
      </c>
      <c r="M10" s="67" t="s">
        <v>467</v>
      </c>
      <c r="N10" s="79"/>
      <c r="O10" s="79"/>
      <c r="P10" s="79"/>
      <c r="Q10" s="80"/>
    </row>
    <row r="11" spans="1:17" x14ac:dyDescent="0.2">
      <c r="A11" s="4"/>
      <c r="B11" s="4"/>
      <c r="C11" s="24" t="s">
        <v>428</v>
      </c>
      <c r="D11" s="24" t="s">
        <v>475</v>
      </c>
      <c r="E11" s="4"/>
      <c r="F11" s="4"/>
      <c r="G11" s="40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">
      <c r="A12" s="2" t="s">
        <v>149</v>
      </c>
      <c r="B12" s="2">
        <v>4</v>
      </c>
      <c r="C12" s="82">
        <f>B12/163</f>
        <v>2.4539877300613498E-2</v>
      </c>
      <c r="D12" s="81">
        <f>C12</f>
        <v>2.4539877300613498E-2</v>
      </c>
      <c r="E12" s="2">
        <f>C12*C12</f>
        <v>6.0220557792916565E-4</v>
      </c>
      <c r="F12" s="4">
        <f>C12*LN(C12)</f>
        <v>-9.0980511403358819E-2</v>
      </c>
      <c r="G12" s="40">
        <f t="shared" si="2"/>
        <v>2.3937671722684333E-2</v>
      </c>
      <c r="H12" s="4"/>
      <c r="I12" s="24" t="s">
        <v>416</v>
      </c>
      <c r="J12">
        <f>-SUM(F12:F15)</f>
        <v>0.9267676409732446</v>
      </c>
    </row>
    <row r="13" spans="1:17" x14ac:dyDescent="0.2">
      <c r="A13" s="2" t="s">
        <v>116</v>
      </c>
      <c r="B13" s="2">
        <v>58</v>
      </c>
      <c r="C13" s="82">
        <f>B13/163</f>
        <v>0.35582822085889571</v>
      </c>
      <c r="D13" s="81">
        <f>C13+D12</f>
        <v>0.38036809815950923</v>
      </c>
      <c r="E13" s="2">
        <f>C13*C13</f>
        <v>0.12661372275960706</v>
      </c>
      <c r="F13" s="4">
        <f>C13*LN(C13)</f>
        <v>-0.36767985911104228</v>
      </c>
      <c r="G13" s="40">
        <f t="shared" si="2"/>
        <v>0.22921449809928868</v>
      </c>
      <c r="H13" s="4"/>
      <c r="I13" s="4"/>
    </row>
    <row r="14" spans="1:17" x14ac:dyDescent="0.2">
      <c r="A14" s="2" t="s">
        <v>136</v>
      </c>
      <c r="B14" s="2">
        <v>8</v>
      </c>
      <c r="C14" s="83">
        <f>B14/163</f>
        <v>4.9079754601226995E-2</v>
      </c>
      <c r="D14" s="81">
        <f>C14+D13</f>
        <v>0.42944785276073622</v>
      </c>
      <c r="E14" s="2">
        <f>C14*C14</f>
        <v>2.4088223117166626E-3</v>
      </c>
      <c r="F14" s="4">
        <f>C14*LN(C14)</f>
        <v>-0.14794152928230314</v>
      </c>
      <c r="G14" s="40">
        <f t="shared" si="2"/>
        <v>4.6670932289510331E-2</v>
      </c>
      <c r="H14" s="4"/>
      <c r="I14" s="4"/>
    </row>
    <row r="15" spans="1:17" x14ac:dyDescent="0.2">
      <c r="A15" s="2" t="s">
        <v>64</v>
      </c>
      <c r="B15" s="2">
        <v>93</v>
      </c>
      <c r="C15" s="83">
        <f>B15/163</f>
        <v>0.57055214723926384</v>
      </c>
      <c r="D15" s="81">
        <f>C15+D14</f>
        <v>1</v>
      </c>
      <c r="E15" s="2">
        <f>C15*C15</f>
        <v>0.3255297527193346</v>
      </c>
      <c r="F15" s="4">
        <f>C15*LN(C15)</f>
        <v>-0.32016574117654045</v>
      </c>
      <c r="G15" s="40"/>
      <c r="H15" s="4"/>
      <c r="I15" s="4"/>
    </row>
    <row r="16" spans="1:17" x14ac:dyDescent="0.2">
      <c r="A16" s="2"/>
      <c r="B16" s="2"/>
      <c r="C16" s="2"/>
      <c r="D16" s="2"/>
      <c r="E16" s="2"/>
      <c r="F16" s="4"/>
      <c r="G16" s="4"/>
      <c r="H16" s="4"/>
      <c r="I16" s="4"/>
    </row>
    <row r="17" spans="1:9" x14ac:dyDescent="0.2">
      <c r="A17" s="2"/>
      <c r="B17" s="2"/>
      <c r="C17" s="2"/>
      <c r="D17" s="2"/>
      <c r="E17" s="2"/>
      <c r="F17" s="4"/>
      <c r="G17" s="4"/>
      <c r="H17" s="4"/>
      <c r="I17" s="4"/>
    </row>
    <row r="18" spans="1:9" x14ac:dyDescent="0.2">
      <c r="A18" s="2"/>
      <c r="B18" s="2"/>
      <c r="C18" s="2"/>
      <c r="D18" s="2"/>
      <c r="E18" s="2"/>
      <c r="F18" s="84">
        <f>1-C12</f>
        <v>0.97546012269938653</v>
      </c>
      <c r="G18" s="4"/>
      <c r="H18" s="4"/>
      <c r="I18" s="24" t="s">
        <v>474</v>
      </c>
    </row>
    <row r="19" spans="1:9" x14ac:dyDescent="0.2">
      <c r="A19" s="2"/>
      <c r="B19" s="2"/>
      <c r="C19" s="2"/>
      <c r="D19" s="2"/>
      <c r="E19" s="2"/>
      <c r="F19" s="4"/>
      <c r="G19" s="4"/>
      <c r="H19" s="4"/>
      <c r="I19" s="4"/>
    </row>
    <row r="20" spans="1:9" x14ac:dyDescent="0.2">
      <c r="A20" s="2"/>
      <c r="B20" s="2"/>
      <c r="C20" s="2">
        <f>100/4</f>
        <v>25</v>
      </c>
      <c r="D20" s="2"/>
      <c r="E20" s="2"/>
      <c r="F20" s="4"/>
      <c r="G20" s="4"/>
      <c r="H20" s="4"/>
      <c r="I20" s="4"/>
    </row>
    <row r="21" spans="1:9" x14ac:dyDescent="0.2">
      <c r="A21" s="2"/>
      <c r="B21" s="2"/>
      <c r="C21" s="2"/>
      <c r="D21" s="2"/>
      <c r="E21" s="2"/>
      <c r="F21" s="4"/>
      <c r="G21" s="4"/>
      <c r="H21" s="4"/>
      <c r="I21" s="4"/>
    </row>
    <row r="22" spans="1:9" x14ac:dyDescent="0.2">
      <c r="A22" s="2"/>
      <c r="B22" s="2"/>
      <c r="C22" s="2"/>
      <c r="D22" s="2"/>
      <c r="E22" s="2"/>
      <c r="F22" s="4"/>
      <c r="G22" s="4"/>
      <c r="H22" s="4"/>
      <c r="I22" s="4"/>
    </row>
    <row r="23" spans="1:9" x14ac:dyDescent="0.2">
      <c r="A23" s="2"/>
      <c r="B23" s="2"/>
      <c r="C23" s="2"/>
      <c r="D23" s="2"/>
      <c r="E23" s="2"/>
      <c r="F23" s="4"/>
      <c r="G23" s="4"/>
      <c r="H23" s="4"/>
      <c r="I23" s="4"/>
    </row>
    <row r="24" spans="1:9" x14ac:dyDescent="0.2">
      <c r="A24" s="2"/>
      <c r="B24" s="2"/>
      <c r="C24" s="2"/>
      <c r="D24" s="2"/>
      <c r="E24" s="2"/>
      <c r="F24" s="4"/>
      <c r="G24" s="4"/>
      <c r="H24" s="4"/>
      <c r="I24" s="4"/>
    </row>
    <row r="25" spans="1:9" x14ac:dyDescent="0.2">
      <c r="A25" s="2"/>
      <c r="B25" s="2"/>
      <c r="C25" s="2"/>
      <c r="D25" s="2"/>
      <c r="E25" s="2"/>
      <c r="F25" s="4"/>
      <c r="G25" s="4"/>
      <c r="H25" s="4"/>
      <c r="I25" s="4"/>
    </row>
    <row r="26" spans="1:9" x14ac:dyDescent="0.2">
      <c r="A26" s="2"/>
      <c r="B26" s="2"/>
      <c r="C26" s="2"/>
      <c r="D26" s="2"/>
      <c r="E26" s="2"/>
      <c r="F26" s="4"/>
      <c r="G26" s="4"/>
      <c r="H26" s="4"/>
      <c r="I26" s="4"/>
    </row>
    <row r="27" spans="1:9" x14ac:dyDescent="0.2">
      <c r="A27" s="2"/>
      <c r="B27" s="2"/>
      <c r="C27" s="2"/>
      <c r="D27" s="2"/>
      <c r="E27" s="2"/>
      <c r="F27" s="4"/>
      <c r="G27" s="4"/>
      <c r="H27" s="4"/>
      <c r="I27" s="4"/>
    </row>
    <row r="28" spans="1:9" x14ac:dyDescent="0.2">
      <c r="A28" s="2"/>
      <c r="B28" s="2"/>
      <c r="C28" s="2"/>
      <c r="D28" s="2"/>
      <c r="E28" s="2"/>
      <c r="F28" s="4"/>
      <c r="G28" s="4"/>
      <c r="H28" s="4"/>
      <c r="I28" s="4"/>
    </row>
    <row r="29" spans="1:9" x14ac:dyDescent="0.2">
      <c r="A29" s="2"/>
      <c r="B29" s="2"/>
      <c r="C29" s="2"/>
      <c r="D29" s="2"/>
      <c r="E29" s="2"/>
      <c r="F29" s="4"/>
      <c r="G29" s="4"/>
      <c r="H29" s="4"/>
      <c r="I29" s="4"/>
    </row>
    <row r="30" spans="1:9" x14ac:dyDescent="0.2">
      <c r="A30" s="2"/>
      <c r="B30" s="2"/>
      <c r="C30" s="2"/>
      <c r="D30" s="2"/>
      <c r="E30" s="2"/>
      <c r="F30" s="4"/>
      <c r="G30" s="4"/>
      <c r="H30" s="4"/>
      <c r="I30" s="4"/>
    </row>
    <row r="31" spans="1:9" x14ac:dyDescent="0.2">
      <c r="A31" s="2"/>
      <c r="B31" s="2"/>
      <c r="C31" s="2"/>
      <c r="D31" s="2"/>
      <c r="E31" s="2"/>
      <c r="F31" s="4"/>
      <c r="G31" s="4"/>
      <c r="H31" s="4"/>
      <c r="I31" s="4"/>
    </row>
    <row r="32" spans="1:9" x14ac:dyDescent="0.2">
      <c r="A32" s="2"/>
      <c r="B32" s="2"/>
      <c r="C32" s="2"/>
      <c r="D32" s="2"/>
      <c r="E32" s="2"/>
      <c r="F32" s="4"/>
      <c r="G32" s="4"/>
      <c r="H32" s="4"/>
      <c r="I32" s="4"/>
    </row>
    <row r="33" spans="1:9" x14ac:dyDescent="0.2">
      <c r="A33" s="2"/>
      <c r="B33" s="2"/>
      <c r="C33" s="2"/>
      <c r="D33" s="2"/>
      <c r="E33" s="2"/>
      <c r="F33" s="4"/>
      <c r="G33" s="4"/>
      <c r="H33" s="4"/>
      <c r="I33" s="4"/>
    </row>
    <row r="34" spans="1:9" x14ac:dyDescent="0.2">
      <c r="A34" s="2"/>
      <c r="B34" s="2"/>
      <c r="C34" s="2"/>
      <c r="D34" s="2"/>
      <c r="E34" s="2"/>
      <c r="F34" s="4"/>
      <c r="G34" s="4"/>
      <c r="H34" s="4"/>
      <c r="I34" s="4"/>
    </row>
    <row r="35" spans="1:9" x14ac:dyDescent="0.2">
      <c r="A35" s="2"/>
      <c r="B35" s="2"/>
      <c r="C35" s="2"/>
      <c r="D35" s="2"/>
      <c r="E35" s="2"/>
      <c r="F35" s="4"/>
      <c r="G35" s="4"/>
      <c r="H35" s="4"/>
      <c r="I35" s="4"/>
    </row>
    <row r="36" spans="1:9" x14ac:dyDescent="0.2">
      <c r="A36" s="2"/>
      <c r="B36" s="2"/>
      <c r="C36" s="2"/>
      <c r="D36" s="2"/>
      <c r="E36" s="2"/>
      <c r="F36" s="4"/>
      <c r="G36" s="4"/>
      <c r="H36" s="4"/>
      <c r="I36" s="4"/>
    </row>
    <row r="37" spans="1:9" x14ac:dyDescent="0.2">
      <c r="A37" s="2"/>
      <c r="B37" s="2"/>
      <c r="C37" s="2"/>
      <c r="D37" s="2"/>
      <c r="E37" s="2"/>
      <c r="F37" s="4"/>
      <c r="G37" s="4"/>
      <c r="H37" s="4"/>
      <c r="I37" s="4"/>
    </row>
    <row r="38" spans="1:9" x14ac:dyDescent="0.2">
      <c r="A38" s="2"/>
      <c r="B38" s="2"/>
      <c r="C38" s="2"/>
      <c r="D38" s="2"/>
      <c r="E38" s="2"/>
      <c r="F38" s="4"/>
      <c r="G38" s="4"/>
      <c r="H38" s="4"/>
      <c r="I38" s="4"/>
    </row>
    <row r="39" spans="1:9" x14ac:dyDescent="0.2">
      <c r="A39" s="2"/>
      <c r="B39" s="2"/>
      <c r="C39" s="2"/>
      <c r="D39" s="2"/>
      <c r="E39" s="2"/>
      <c r="F39" s="4"/>
      <c r="G39" s="4"/>
      <c r="H39" s="4"/>
      <c r="I39" s="4"/>
    </row>
    <row r="40" spans="1:9" x14ac:dyDescent="0.2">
      <c r="A40" s="2"/>
      <c r="B40" s="2"/>
      <c r="C40" s="2"/>
      <c r="D40" s="2"/>
      <c r="E40" s="2"/>
      <c r="F40" s="4"/>
      <c r="G40" s="4"/>
      <c r="H40" s="4"/>
      <c r="I40" s="4"/>
    </row>
    <row r="41" spans="1:9" x14ac:dyDescent="0.2">
      <c r="A41" s="2"/>
      <c r="B41" s="2"/>
      <c r="C41" s="2"/>
      <c r="D41" s="2"/>
      <c r="E41" s="2"/>
      <c r="F41" s="4"/>
      <c r="G41" s="4"/>
      <c r="H41" s="4"/>
      <c r="I41" s="4"/>
    </row>
    <row r="42" spans="1:9" x14ac:dyDescent="0.2">
      <c r="A42" s="2"/>
      <c r="B42" s="2"/>
      <c r="C42" s="2"/>
      <c r="D42" s="2"/>
      <c r="E42" s="2"/>
      <c r="F42" s="4"/>
      <c r="G42" s="4"/>
      <c r="H42" s="4"/>
      <c r="I42" s="4"/>
    </row>
    <row r="43" spans="1:9" x14ac:dyDescent="0.2">
      <c r="A43" s="2"/>
      <c r="B43" s="2"/>
      <c r="C43" s="2"/>
      <c r="D43" s="2"/>
      <c r="E43" s="2"/>
      <c r="F43" s="4"/>
      <c r="G43" s="4"/>
      <c r="H43" s="4"/>
      <c r="I43" s="4"/>
    </row>
    <row r="44" spans="1:9" x14ac:dyDescent="0.2">
      <c r="A44" s="2"/>
      <c r="B44" s="2"/>
      <c r="C44" s="2"/>
      <c r="D44" s="2"/>
      <c r="E44" s="2"/>
      <c r="F44" s="4"/>
      <c r="G44" s="4"/>
      <c r="H44" s="4"/>
      <c r="I44" s="4"/>
    </row>
    <row r="45" spans="1:9" x14ac:dyDescent="0.2">
      <c r="A45" s="2"/>
      <c r="B45" s="2"/>
      <c r="C45" s="2"/>
      <c r="D45" s="2"/>
      <c r="E45" s="2"/>
      <c r="F45" s="4"/>
      <c r="G45" s="4"/>
      <c r="H45" s="4"/>
      <c r="I45" s="4"/>
    </row>
    <row r="46" spans="1:9" x14ac:dyDescent="0.2">
      <c r="A46" s="2"/>
      <c r="B46" s="2"/>
      <c r="C46" s="2"/>
      <c r="D46" s="2"/>
      <c r="E46" s="2"/>
      <c r="F46" s="4"/>
      <c r="G46" s="4"/>
      <c r="H46" s="4"/>
      <c r="I46" s="4"/>
    </row>
    <row r="47" spans="1:9" x14ac:dyDescent="0.2">
      <c r="A47" s="2"/>
      <c r="B47" s="2"/>
      <c r="C47" s="2"/>
      <c r="D47" s="2"/>
      <c r="E47" s="2"/>
      <c r="F47" s="4"/>
      <c r="G47" s="4"/>
      <c r="H47" s="4"/>
      <c r="I47" s="4"/>
    </row>
    <row r="48" spans="1:9" x14ac:dyDescent="0.2">
      <c r="A48" s="2"/>
      <c r="B48" s="2"/>
      <c r="C48" s="2"/>
      <c r="D48" s="2"/>
      <c r="E48" s="2"/>
      <c r="F48" s="4"/>
      <c r="G48" s="4"/>
      <c r="H48" s="4"/>
      <c r="I48" s="4"/>
    </row>
    <row r="49" spans="1:9" x14ac:dyDescent="0.2">
      <c r="A49" s="2"/>
      <c r="B49" s="2"/>
      <c r="C49" s="2"/>
      <c r="D49" s="2"/>
      <c r="E49" s="2"/>
      <c r="F49" s="4"/>
      <c r="G49" s="4"/>
      <c r="H49" s="4"/>
      <c r="I49" s="4"/>
    </row>
    <row r="50" spans="1:9" x14ac:dyDescent="0.2">
      <c r="A50" s="2"/>
      <c r="B50" s="2"/>
      <c r="C50" s="2"/>
      <c r="D50" s="2"/>
      <c r="E50" s="2"/>
      <c r="F50" s="4"/>
      <c r="G50" s="4"/>
      <c r="H50" s="4"/>
      <c r="I50" s="4"/>
    </row>
    <row r="51" spans="1:9" x14ac:dyDescent="0.2">
      <c r="A51" s="2"/>
      <c r="B51" s="2"/>
      <c r="C51" s="2"/>
      <c r="D51" s="2"/>
      <c r="E51" s="2"/>
      <c r="F51" s="4"/>
      <c r="G51" s="4"/>
      <c r="H51" s="4"/>
      <c r="I51" s="4"/>
    </row>
    <row r="52" spans="1:9" x14ac:dyDescent="0.2">
      <c r="A52" s="2"/>
      <c r="B52" s="2"/>
      <c r="C52" s="2"/>
      <c r="D52" s="2"/>
      <c r="E52" s="2"/>
      <c r="F52" s="4"/>
      <c r="G52" s="4"/>
      <c r="H52" s="4"/>
      <c r="I52" s="4"/>
    </row>
    <row r="53" spans="1:9" x14ac:dyDescent="0.2">
      <c r="A53" s="2"/>
      <c r="B53" s="2"/>
      <c r="C53" s="2"/>
      <c r="D53" s="2"/>
      <c r="E53" s="2"/>
      <c r="F53" s="4"/>
      <c r="G53" s="4"/>
      <c r="H53" s="4"/>
      <c r="I53" s="4"/>
    </row>
    <row r="54" spans="1:9" x14ac:dyDescent="0.2">
      <c r="A54" s="2"/>
      <c r="B54" s="2"/>
      <c r="C54" s="2"/>
      <c r="D54" s="2"/>
      <c r="E54" s="2"/>
      <c r="F54" s="4"/>
      <c r="G54" s="4"/>
      <c r="H54" s="4"/>
      <c r="I54" s="4"/>
    </row>
    <row r="55" spans="1:9" x14ac:dyDescent="0.2">
      <c r="A55" s="2"/>
      <c r="B55" s="2"/>
      <c r="C55" s="2"/>
      <c r="D55" s="2"/>
      <c r="E55" s="2"/>
      <c r="F55" s="4"/>
      <c r="G55" s="4"/>
      <c r="H55" s="4"/>
      <c r="I55" s="4"/>
    </row>
    <row r="56" spans="1:9" x14ac:dyDescent="0.2">
      <c r="A56" s="2"/>
      <c r="B56" s="2"/>
      <c r="C56" s="2"/>
      <c r="D56" s="2"/>
      <c r="E56" s="2"/>
      <c r="F56" s="4"/>
      <c r="G56" s="4"/>
      <c r="H56" s="4"/>
      <c r="I56" s="4"/>
    </row>
    <row r="57" spans="1:9" x14ac:dyDescent="0.2">
      <c r="A57" s="2"/>
      <c r="B57" s="2"/>
      <c r="C57" s="2"/>
      <c r="D57" s="2"/>
      <c r="E57" s="2"/>
      <c r="F57" s="4"/>
      <c r="G57" s="4"/>
      <c r="H57" s="4"/>
      <c r="I57" s="4"/>
    </row>
    <row r="58" spans="1:9" x14ac:dyDescent="0.2">
      <c r="A58" s="2"/>
      <c r="B58" s="2"/>
      <c r="C58" s="2"/>
      <c r="D58" s="2"/>
      <c r="E58" s="2"/>
      <c r="F58" s="4"/>
      <c r="G58" s="4"/>
      <c r="H58" s="4"/>
      <c r="I58" s="4"/>
    </row>
    <row r="59" spans="1:9" x14ac:dyDescent="0.2">
      <c r="A59" s="2"/>
      <c r="B59" s="2"/>
      <c r="C59" s="2"/>
      <c r="D59" s="2"/>
      <c r="E59" s="2"/>
      <c r="F59" s="4"/>
      <c r="G59" s="4"/>
      <c r="H59" s="4"/>
      <c r="I59" s="4"/>
    </row>
    <row r="60" spans="1:9" x14ac:dyDescent="0.2">
      <c r="A60" s="2"/>
      <c r="B60" s="2"/>
      <c r="C60" s="2"/>
      <c r="D60" s="2"/>
      <c r="E60" s="2"/>
      <c r="F60" s="4"/>
      <c r="G60" s="4"/>
      <c r="H60" s="4"/>
      <c r="I60" s="4"/>
    </row>
    <row r="61" spans="1:9" x14ac:dyDescent="0.2">
      <c r="A61" s="2"/>
      <c r="B61" s="2"/>
      <c r="C61" s="2"/>
      <c r="D61" s="2"/>
      <c r="E61" s="2"/>
      <c r="F61" s="4"/>
      <c r="G61" s="4"/>
      <c r="H61" s="4"/>
      <c r="I61" s="4"/>
    </row>
    <row r="62" spans="1:9" x14ac:dyDescent="0.2">
      <c r="A62" s="2"/>
      <c r="B62" s="2"/>
      <c r="C62" s="2"/>
      <c r="D62" s="2"/>
      <c r="E62" s="2"/>
      <c r="F62" s="4"/>
      <c r="G62" s="4"/>
      <c r="H62" s="4"/>
      <c r="I62" s="4"/>
    </row>
    <row r="63" spans="1:9" x14ac:dyDescent="0.2">
      <c r="A63" s="2"/>
      <c r="B63" s="2"/>
      <c r="C63" s="2"/>
      <c r="D63" s="2"/>
      <c r="E63" s="2"/>
      <c r="F63" s="4"/>
      <c r="G63" s="4"/>
      <c r="H63" s="4"/>
      <c r="I63" s="4"/>
    </row>
    <row r="64" spans="1:9" x14ac:dyDescent="0.2">
      <c r="A64" s="2"/>
      <c r="B64" s="2"/>
      <c r="C64" s="2"/>
      <c r="D64" s="2"/>
      <c r="E64" s="2"/>
      <c r="F64" s="4"/>
      <c r="G64" s="4"/>
      <c r="H64" s="4"/>
      <c r="I64" s="4"/>
    </row>
    <row r="65" spans="1:9" x14ac:dyDescent="0.2">
      <c r="A65" s="2"/>
      <c r="B65" s="2"/>
      <c r="C65" s="2"/>
      <c r="D65" s="2"/>
      <c r="E65" s="2"/>
      <c r="F65" s="4"/>
      <c r="G65" s="4"/>
      <c r="H65" s="4"/>
      <c r="I65" s="4"/>
    </row>
    <row r="66" spans="1:9" x14ac:dyDescent="0.2">
      <c r="A66" s="2"/>
      <c r="B66" s="2"/>
      <c r="C66" s="2"/>
      <c r="D66" s="2"/>
      <c r="E66" s="2"/>
      <c r="F66" s="4"/>
      <c r="G66" s="4"/>
      <c r="H66" s="4"/>
      <c r="I66" s="4"/>
    </row>
    <row r="67" spans="1:9" x14ac:dyDescent="0.2">
      <c r="A67" s="2"/>
      <c r="B67" s="2"/>
      <c r="C67" s="2"/>
      <c r="D67" s="2"/>
      <c r="E67" s="2"/>
      <c r="F67" s="4"/>
      <c r="G67" s="4"/>
      <c r="H67" s="4"/>
      <c r="I67" s="4"/>
    </row>
    <row r="68" spans="1:9" x14ac:dyDescent="0.2">
      <c r="A68" s="2"/>
      <c r="B68" s="2"/>
      <c r="C68" s="2"/>
      <c r="D68" s="2"/>
      <c r="E68" s="2"/>
      <c r="F68" s="4"/>
      <c r="G68" s="4"/>
      <c r="H68" s="4"/>
      <c r="I68" s="4"/>
    </row>
    <row r="69" spans="1:9" x14ac:dyDescent="0.2">
      <c r="A69" s="2"/>
      <c r="B69" s="2"/>
      <c r="C69" s="2"/>
      <c r="D69" s="2"/>
      <c r="E69" s="2"/>
      <c r="F69" s="4"/>
      <c r="G69" s="4"/>
      <c r="H69" s="4"/>
      <c r="I69" s="4"/>
    </row>
    <row r="70" spans="1:9" x14ac:dyDescent="0.2">
      <c r="A70" s="2"/>
      <c r="B70" s="2"/>
      <c r="C70" s="2"/>
      <c r="D70" s="2"/>
      <c r="E70" s="2"/>
      <c r="F70" s="4"/>
      <c r="G70" s="4"/>
      <c r="H70" s="4"/>
      <c r="I70" s="4"/>
    </row>
    <row r="71" spans="1:9" x14ac:dyDescent="0.2">
      <c r="A71" s="2"/>
      <c r="B71" s="2"/>
      <c r="C71" s="2"/>
      <c r="D71" s="2"/>
      <c r="E71" s="2"/>
      <c r="F71" s="4"/>
      <c r="G71" s="4"/>
      <c r="H71" s="4"/>
      <c r="I71" s="4"/>
    </row>
    <row r="72" spans="1:9" x14ac:dyDescent="0.2">
      <c r="A72" s="2"/>
      <c r="B72" s="2"/>
      <c r="C72" s="2"/>
      <c r="D72" s="2"/>
      <c r="E72" s="2"/>
      <c r="F72" s="4"/>
      <c r="G72" s="4"/>
      <c r="H72" s="4"/>
      <c r="I72" s="4"/>
    </row>
    <row r="73" spans="1:9" x14ac:dyDescent="0.2">
      <c r="A73" s="2"/>
      <c r="B73" s="2"/>
      <c r="C73" s="2"/>
      <c r="D73" s="2"/>
      <c r="E73" s="2"/>
      <c r="F73" s="4"/>
      <c r="G73" s="4"/>
      <c r="H73" s="4"/>
      <c r="I73" s="4"/>
    </row>
    <row r="74" spans="1:9" x14ac:dyDescent="0.2">
      <c r="A74" s="2"/>
      <c r="B74" s="2"/>
      <c r="C74" s="2"/>
      <c r="D74" s="2"/>
      <c r="E74" s="2"/>
      <c r="F74" s="4"/>
      <c r="G74" s="4"/>
      <c r="H74" s="4"/>
      <c r="I74" s="4"/>
    </row>
    <row r="75" spans="1:9" x14ac:dyDescent="0.2">
      <c r="A75" s="2"/>
      <c r="B75" s="2"/>
      <c r="C75" s="2"/>
      <c r="D75" s="2"/>
      <c r="E75" s="2"/>
      <c r="F75" s="4"/>
      <c r="G75" s="4"/>
      <c r="H75" s="4"/>
      <c r="I75" s="4"/>
    </row>
    <row r="76" spans="1:9" x14ac:dyDescent="0.2">
      <c r="A76" s="2"/>
      <c r="B76" s="2"/>
      <c r="C76" s="2"/>
      <c r="D76" s="2"/>
      <c r="E76" s="2"/>
      <c r="F76" s="4"/>
      <c r="G76" s="4"/>
      <c r="H76" s="4"/>
      <c r="I76" s="4"/>
    </row>
    <row r="77" spans="1:9" x14ac:dyDescent="0.2">
      <c r="A77" s="2"/>
      <c r="B77" s="2"/>
      <c r="C77" s="2"/>
      <c r="D77" s="2"/>
      <c r="E77" s="2"/>
      <c r="F77" s="4"/>
      <c r="G77" s="4"/>
      <c r="H77" s="4"/>
      <c r="I77" s="4"/>
    </row>
    <row r="78" spans="1:9" x14ac:dyDescent="0.2">
      <c r="A78" s="2"/>
      <c r="B78" s="2"/>
      <c r="C78" s="2"/>
      <c r="D78" s="2"/>
      <c r="E78" s="2"/>
      <c r="F78" s="4"/>
      <c r="G78" s="4"/>
      <c r="H78" s="4"/>
      <c r="I78" s="4"/>
    </row>
    <row r="79" spans="1:9" x14ac:dyDescent="0.2">
      <c r="A79" s="2"/>
      <c r="B79" s="2"/>
      <c r="C79" s="2"/>
      <c r="D79" s="2"/>
      <c r="E79" s="2"/>
      <c r="F79" s="4"/>
      <c r="G79" s="4"/>
      <c r="H79" s="4"/>
      <c r="I79" s="4"/>
    </row>
    <row r="80" spans="1:9" x14ac:dyDescent="0.2">
      <c r="A80" s="2"/>
      <c r="B80" s="2"/>
      <c r="C80" s="2"/>
      <c r="D80" s="2"/>
      <c r="E80" s="2"/>
      <c r="F80" s="4"/>
      <c r="G80" s="4"/>
      <c r="H80" s="4"/>
      <c r="I80" s="4"/>
    </row>
    <row r="81" spans="1:9" x14ac:dyDescent="0.2">
      <c r="A81" s="2"/>
      <c r="B81" s="2"/>
      <c r="C81" s="2"/>
      <c r="D81" s="2"/>
      <c r="E81" s="2"/>
      <c r="F81" s="4"/>
      <c r="G81" s="4"/>
      <c r="H81" s="4"/>
      <c r="I81" s="4"/>
    </row>
    <row r="82" spans="1:9" x14ac:dyDescent="0.2">
      <c r="A82" s="2"/>
      <c r="B82" s="2"/>
      <c r="C82" s="2"/>
      <c r="D82" s="2"/>
      <c r="E82" s="2"/>
      <c r="F82" s="4"/>
      <c r="G82" s="4"/>
      <c r="H82" s="4"/>
      <c r="I82" s="4"/>
    </row>
    <row r="83" spans="1:9" x14ac:dyDescent="0.2">
      <c r="A83" s="2"/>
      <c r="B83" s="2"/>
      <c r="C83" s="2"/>
      <c r="D83" s="2"/>
      <c r="E83" s="2"/>
      <c r="F83" s="4"/>
      <c r="G83" s="4"/>
      <c r="H83" s="4"/>
      <c r="I83" s="4"/>
    </row>
    <row r="84" spans="1:9" x14ac:dyDescent="0.2">
      <c r="A84" s="2"/>
      <c r="B84" s="2"/>
      <c r="C84" s="2"/>
      <c r="D84" s="2"/>
      <c r="E84" s="2"/>
      <c r="F84" s="4"/>
      <c r="G84" s="4"/>
      <c r="H84" s="4"/>
      <c r="I84" s="4"/>
    </row>
    <row r="85" spans="1:9" x14ac:dyDescent="0.2">
      <c r="A85" s="2"/>
      <c r="B85" s="2"/>
      <c r="C85" s="2"/>
      <c r="D85" s="2"/>
      <c r="E85" s="2"/>
      <c r="F85" s="4"/>
      <c r="G85" s="4"/>
      <c r="H85" s="4"/>
      <c r="I85" s="4"/>
    </row>
    <row r="86" spans="1:9" x14ac:dyDescent="0.2">
      <c r="A86" s="2"/>
      <c r="B86" s="2"/>
      <c r="C86" s="2"/>
      <c r="D86" s="2"/>
      <c r="E86" s="2"/>
      <c r="F86" s="4"/>
      <c r="G86" s="4"/>
      <c r="H86" s="4"/>
      <c r="I86" s="4"/>
    </row>
    <row r="87" spans="1:9" x14ac:dyDescent="0.2">
      <c r="A87" s="2"/>
      <c r="B87" s="2"/>
      <c r="C87" s="2"/>
      <c r="D87" s="2"/>
      <c r="E87" s="2"/>
      <c r="F87" s="4"/>
      <c r="G87" s="4"/>
      <c r="H87" s="4"/>
      <c r="I87" s="4"/>
    </row>
    <row r="88" spans="1:9" x14ac:dyDescent="0.2">
      <c r="A88" s="2"/>
      <c r="B88" s="2"/>
      <c r="C88" s="2"/>
      <c r="D88" s="2"/>
      <c r="E88" s="2"/>
      <c r="F88" s="4"/>
      <c r="G88" s="4"/>
      <c r="H88" s="4"/>
      <c r="I88" s="4"/>
    </row>
    <row r="89" spans="1:9" x14ac:dyDescent="0.2">
      <c r="A89" s="2"/>
      <c r="B89" s="2"/>
      <c r="C89" s="2"/>
      <c r="D89" s="2"/>
      <c r="E89" s="2"/>
      <c r="F89" s="4"/>
      <c r="G89" s="4"/>
      <c r="H89" s="4"/>
      <c r="I89" s="4"/>
    </row>
    <row r="90" spans="1:9" x14ac:dyDescent="0.2">
      <c r="A90" s="2"/>
      <c r="B90" s="2"/>
      <c r="C90" s="2"/>
      <c r="D90" s="2"/>
      <c r="E90" s="2"/>
      <c r="F90" s="4"/>
      <c r="G90" s="4"/>
      <c r="H90" s="4"/>
      <c r="I90" s="4"/>
    </row>
    <row r="91" spans="1:9" x14ac:dyDescent="0.2">
      <c r="A91" s="2"/>
      <c r="B91" s="2"/>
      <c r="C91" s="2"/>
      <c r="D91" s="2"/>
      <c r="E91" s="2"/>
      <c r="F91" s="4"/>
      <c r="G91" s="4"/>
      <c r="H91" s="4"/>
      <c r="I91" s="4"/>
    </row>
    <row r="92" spans="1:9" x14ac:dyDescent="0.2">
      <c r="A92" s="2"/>
      <c r="B92" s="2"/>
      <c r="C92" s="2"/>
      <c r="D92" s="2"/>
      <c r="E92" s="2"/>
      <c r="F92" s="4"/>
      <c r="G92" s="4"/>
      <c r="H92" s="4"/>
      <c r="I92" s="4"/>
    </row>
    <row r="93" spans="1:9" x14ac:dyDescent="0.2">
      <c r="A93" s="2"/>
      <c r="B93" s="2"/>
      <c r="C93" s="2"/>
      <c r="D93" s="2"/>
      <c r="E93" s="2"/>
      <c r="F93" s="4"/>
      <c r="G93" s="4"/>
      <c r="H93" s="4"/>
      <c r="I93" s="4"/>
    </row>
    <row r="94" spans="1:9" x14ac:dyDescent="0.2">
      <c r="A94" s="2"/>
      <c r="B94" s="2"/>
      <c r="C94" s="2"/>
      <c r="D94" s="2"/>
      <c r="E94" s="2"/>
      <c r="F94" s="4"/>
      <c r="G94" s="4"/>
      <c r="H94" s="4"/>
      <c r="I94" s="4"/>
    </row>
    <row r="95" spans="1:9" x14ac:dyDescent="0.2">
      <c r="A95" s="2"/>
      <c r="B95" s="2"/>
      <c r="C95" s="2"/>
      <c r="D95" s="2"/>
      <c r="E95" s="2"/>
      <c r="F95" s="4"/>
      <c r="G95" s="4"/>
      <c r="H95" s="4"/>
      <c r="I95" s="4"/>
    </row>
    <row r="96" spans="1:9" x14ac:dyDescent="0.2">
      <c r="A96" s="2"/>
      <c r="B96" s="2"/>
      <c r="C96" s="2"/>
      <c r="D96" s="2"/>
      <c r="E96" s="2"/>
      <c r="F96" s="4"/>
      <c r="G96" s="4"/>
      <c r="H96" s="4"/>
      <c r="I96" s="4"/>
    </row>
    <row r="97" spans="1:9" x14ac:dyDescent="0.2">
      <c r="A97" s="2"/>
      <c r="B97" s="2"/>
      <c r="C97" s="2"/>
      <c r="D97" s="2"/>
      <c r="E97" s="2"/>
      <c r="F97" s="4"/>
      <c r="G97" s="4"/>
      <c r="H97" s="4"/>
      <c r="I97" s="4"/>
    </row>
    <row r="98" spans="1:9" x14ac:dyDescent="0.2">
      <c r="A98" s="2"/>
      <c r="B98" s="2"/>
      <c r="C98" s="2"/>
      <c r="D98" s="2"/>
      <c r="E98" s="2"/>
      <c r="F98" s="4"/>
      <c r="G98" s="4"/>
      <c r="H98" s="4"/>
      <c r="I98" s="4"/>
    </row>
    <row r="99" spans="1:9" x14ac:dyDescent="0.2">
      <c r="A99" s="2"/>
      <c r="B99" s="2"/>
      <c r="C99" s="2"/>
      <c r="D99" s="2"/>
      <c r="E99" s="2"/>
      <c r="F99" s="4"/>
      <c r="G99" s="4"/>
      <c r="H99" s="4"/>
      <c r="I99" s="4"/>
    </row>
    <row r="100" spans="1:9" x14ac:dyDescent="0.2">
      <c r="A100" s="2"/>
      <c r="B100" s="2"/>
      <c r="C100" s="2"/>
      <c r="D100" s="2"/>
      <c r="E100" s="2"/>
      <c r="F100" s="4"/>
      <c r="G100" s="4"/>
      <c r="H100" s="4"/>
      <c r="I100" s="4"/>
    </row>
    <row r="101" spans="1:9" x14ac:dyDescent="0.2">
      <c r="A101" s="2"/>
      <c r="B101" s="2"/>
      <c r="C101" s="2"/>
      <c r="D101" s="2"/>
      <c r="E101" s="2"/>
      <c r="F101" s="4"/>
      <c r="G101" s="4"/>
      <c r="H101" s="4"/>
      <c r="I101" s="4"/>
    </row>
    <row r="102" spans="1:9" x14ac:dyDescent="0.2">
      <c r="A102" s="2"/>
      <c r="B102" s="2"/>
      <c r="C102" s="2"/>
      <c r="D102" s="2"/>
      <c r="E102" s="2"/>
      <c r="F102" s="4"/>
      <c r="G102" s="4"/>
      <c r="H102" s="4"/>
      <c r="I102" s="4"/>
    </row>
    <row r="103" spans="1:9" x14ac:dyDescent="0.2">
      <c r="A103" s="2"/>
      <c r="B103" s="2"/>
      <c r="C103" s="2"/>
      <c r="D103" s="2"/>
      <c r="E103" s="2"/>
      <c r="F103" s="4"/>
      <c r="G103" s="4"/>
      <c r="H103" s="4"/>
      <c r="I103" s="4"/>
    </row>
    <row r="104" spans="1:9" x14ac:dyDescent="0.2">
      <c r="A104" s="2"/>
      <c r="B104" s="2"/>
      <c r="C104" s="2"/>
      <c r="D104" s="2"/>
      <c r="E104" s="2"/>
      <c r="F104" s="4"/>
      <c r="G104" s="4"/>
      <c r="H104" s="4"/>
      <c r="I104" s="4"/>
    </row>
    <row r="105" spans="1:9" x14ac:dyDescent="0.2">
      <c r="A105" s="2"/>
      <c r="B105" s="2"/>
      <c r="C105" s="2"/>
      <c r="D105" s="2"/>
      <c r="E105" s="2"/>
      <c r="F105" s="4"/>
      <c r="G105" s="4"/>
      <c r="H105" s="4"/>
      <c r="I105" s="4"/>
    </row>
    <row r="106" spans="1:9" x14ac:dyDescent="0.2">
      <c r="A106" s="2"/>
      <c r="B106" s="2"/>
      <c r="C106" s="2"/>
      <c r="D106" s="2"/>
      <c r="E106" s="2"/>
      <c r="F106" s="4"/>
      <c r="G106" s="4"/>
      <c r="H106" s="4"/>
      <c r="I106" s="4"/>
    </row>
    <row r="107" spans="1:9" x14ac:dyDescent="0.2">
      <c r="A107" s="2"/>
      <c r="B107" s="2"/>
      <c r="C107" s="2"/>
      <c r="D107" s="2"/>
      <c r="E107" s="2"/>
      <c r="F107" s="4"/>
      <c r="G107" s="4"/>
      <c r="H107" s="4"/>
      <c r="I107" s="4"/>
    </row>
    <row r="108" spans="1:9" x14ac:dyDescent="0.2">
      <c r="A108" s="2"/>
      <c r="B108" s="2"/>
      <c r="C108" s="2"/>
      <c r="D108" s="2"/>
      <c r="E108" s="2"/>
      <c r="F108" s="4"/>
      <c r="G108" s="4"/>
      <c r="H108" s="4"/>
      <c r="I108" s="4"/>
    </row>
    <row r="109" spans="1:9" x14ac:dyDescent="0.2">
      <c r="A109" s="2"/>
      <c r="B109" s="2"/>
      <c r="C109" s="2"/>
      <c r="D109" s="2"/>
      <c r="E109" s="2"/>
      <c r="F109" s="4"/>
      <c r="G109" s="4"/>
      <c r="H109" s="4"/>
      <c r="I109" s="4"/>
    </row>
    <row r="110" spans="1:9" x14ac:dyDescent="0.2">
      <c r="A110" s="2"/>
      <c r="B110" s="2"/>
      <c r="C110" s="2"/>
      <c r="D110" s="2"/>
      <c r="E110" s="2"/>
      <c r="F110" s="4"/>
      <c r="G110" s="4"/>
      <c r="H110" s="4"/>
      <c r="I110" s="4"/>
    </row>
    <row r="111" spans="1:9" x14ac:dyDescent="0.2">
      <c r="A111" s="2"/>
      <c r="B111" s="2"/>
      <c r="C111" s="2"/>
      <c r="D111" s="2"/>
      <c r="E111" s="2"/>
      <c r="F111" s="4"/>
      <c r="G111" s="4"/>
      <c r="H111" s="4"/>
      <c r="I111" s="4"/>
    </row>
    <row r="112" spans="1:9" x14ac:dyDescent="0.2">
      <c r="A112" s="2"/>
      <c r="B112" s="2"/>
      <c r="C112" s="2"/>
      <c r="D112" s="2"/>
      <c r="E112" s="2"/>
      <c r="F112" s="4"/>
      <c r="G112" s="4"/>
      <c r="H112" s="4"/>
      <c r="I112" s="4"/>
    </row>
    <row r="113" spans="1:9" x14ac:dyDescent="0.2">
      <c r="A113" s="2"/>
      <c r="B113" s="2"/>
      <c r="C113" s="2"/>
      <c r="D113" s="2"/>
      <c r="E113" s="2"/>
      <c r="F113" s="4"/>
      <c r="G113" s="4"/>
      <c r="H113" s="4"/>
      <c r="I113" s="4"/>
    </row>
    <row r="114" spans="1:9" x14ac:dyDescent="0.2">
      <c r="A114" s="2"/>
      <c r="B114" s="2"/>
      <c r="C114" s="2"/>
      <c r="D114" s="2"/>
      <c r="E114" s="2"/>
      <c r="F114" s="4"/>
      <c r="G114" s="4"/>
      <c r="H114" s="4"/>
      <c r="I114" s="4"/>
    </row>
    <row r="115" spans="1:9" x14ac:dyDescent="0.2">
      <c r="A115" s="2"/>
      <c r="B115" s="2"/>
      <c r="C115" s="2"/>
      <c r="D115" s="2"/>
      <c r="E115" s="2"/>
      <c r="F115" s="4"/>
      <c r="G115" s="4"/>
      <c r="H115" s="4"/>
      <c r="I115" s="4"/>
    </row>
    <row r="116" spans="1:9" x14ac:dyDescent="0.2">
      <c r="A116" s="2"/>
      <c r="B116" s="2"/>
      <c r="C116" s="2"/>
      <c r="D116" s="2"/>
      <c r="E116" s="2"/>
      <c r="F116" s="4"/>
      <c r="G116" s="4"/>
      <c r="H116" s="4"/>
      <c r="I116" s="4"/>
    </row>
    <row r="117" spans="1:9" x14ac:dyDescent="0.2">
      <c r="A117" s="2"/>
      <c r="B117" s="2"/>
      <c r="C117" s="2"/>
      <c r="D117" s="2"/>
      <c r="E117" s="2"/>
      <c r="F117" s="4"/>
      <c r="G117" s="4"/>
      <c r="H117" s="4"/>
      <c r="I117" s="4"/>
    </row>
    <row r="118" spans="1:9" x14ac:dyDescent="0.2">
      <c r="A118" s="2"/>
      <c r="B118" s="2"/>
      <c r="C118" s="2"/>
      <c r="D118" s="2"/>
      <c r="E118" s="2"/>
      <c r="F118" s="4"/>
      <c r="G118" s="4"/>
      <c r="H118" s="4"/>
      <c r="I118" s="4"/>
    </row>
    <row r="119" spans="1:9" x14ac:dyDescent="0.2">
      <c r="A119" s="2"/>
      <c r="B119" s="2"/>
      <c r="C119" s="2"/>
      <c r="D119" s="2"/>
      <c r="E119" s="2"/>
      <c r="F119" s="4"/>
      <c r="G119" s="4"/>
      <c r="H119" s="4"/>
      <c r="I119" s="4"/>
    </row>
    <row r="120" spans="1:9" x14ac:dyDescent="0.2">
      <c r="A120" s="2"/>
      <c r="B120" s="2"/>
      <c r="C120" s="2"/>
      <c r="D120" s="2"/>
      <c r="E120" s="2"/>
      <c r="F120" s="4"/>
      <c r="G120" s="4"/>
      <c r="H120" s="4"/>
      <c r="I120" s="4"/>
    </row>
    <row r="121" spans="1:9" x14ac:dyDescent="0.2">
      <c r="A121" s="2"/>
      <c r="B121" s="2"/>
      <c r="C121" s="2"/>
      <c r="D121" s="2"/>
      <c r="E121" s="2"/>
      <c r="F121" s="4"/>
      <c r="G121" s="4"/>
      <c r="H121" s="4"/>
      <c r="I121" s="4"/>
    </row>
    <row r="122" spans="1:9" x14ac:dyDescent="0.2">
      <c r="A122" s="2"/>
      <c r="B122" s="2"/>
      <c r="C122" s="2"/>
      <c r="D122" s="2"/>
      <c r="E122" s="2"/>
      <c r="F122" s="4"/>
      <c r="G122" s="4"/>
      <c r="H122" s="4"/>
      <c r="I122" s="4"/>
    </row>
    <row r="123" spans="1:9" x14ac:dyDescent="0.2">
      <c r="A123" s="2"/>
      <c r="B123" s="2"/>
      <c r="C123" s="2"/>
      <c r="D123" s="2"/>
      <c r="E123" s="2"/>
      <c r="F123" s="4"/>
      <c r="G123" s="4"/>
      <c r="H123" s="4"/>
      <c r="I123" s="4"/>
    </row>
    <row r="124" spans="1:9" x14ac:dyDescent="0.2">
      <c r="A124" s="2"/>
      <c r="B124" s="2"/>
      <c r="C124" s="2"/>
      <c r="D124" s="2"/>
      <c r="E124" s="2"/>
      <c r="F124" s="4"/>
      <c r="G124" s="4"/>
      <c r="H124" s="4"/>
      <c r="I124" s="4"/>
    </row>
    <row r="125" spans="1:9" x14ac:dyDescent="0.2">
      <c r="A125" s="2"/>
      <c r="B125" s="2"/>
      <c r="C125" s="2"/>
      <c r="D125" s="2"/>
      <c r="E125" s="2"/>
      <c r="F125" s="4"/>
      <c r="G125" s="4"/>
      <c r="H125" s="4"/>
      <c r="I125" s="4"/>
    </row>
    <row r="126" spans="1:9" x14ac:dyDescent="0.2">
      <c r="A126" s="2"/>
      <c r="B126" s="2"/>
      <c r="C126" s="2"/>
      <c r="D126" s="2"/>
      <c r="E126" s="2"/>
      <c r="F126" s="4"/>
      <c r="G126" s="4"/>
      <c r="H126" s="4"/>
      <c r="I126" s="4"/>
    </row>
    <row r="127" spans="1:9" x14ac:dyDescent="0.2">
      <c r="A127" s="2"/>
      <c r="B127" s="2"/>
      <c r="C127" s="2"/>
      <c r="D127" s="2"/>
      <c r="E127" s="2"/>
      <c r="F127" s="4"/>
      <c r="G127" s="4"/>
      <c r="H127" s="4"/>
      <c r="I127" s="4"/>
    </row>
    <row r="128" spans="1:9" x14ac:dyDescent="0.2">
      <c r="A128" s="2"/>
      <c r="B128" s="2"/>
      <c r="C128" s="2"/>
      <c r="D128" s="2"/>
      <c r="E128" s="2"/>
      <c r="F128" s="4"/>
      <c r="G128" s="4"/>
      <c r="H128" s="4"/>
      <c r="I128" s="4"/>
    </row>
    <row r="129" spans="1:9" x14ac:dyDescent="0.2">
      <c r="A129" s="2"/>
      <c r="B129" s="2"/>
      <c r="C129" s="2"/>
      <c r="D129" s="2"/>
      <c r="E129" s="2"/>
      <c r="F129" s="4"/>
      <c r="G129" s="4"/>
      <c r="H129" s="4"/>
      <c r="I129" s="4"/>
    </row>
    <row r="130" spans="1:9" x14ac:dyDescent="0.2">
      <c r="A130" s="2"/>
      <c r="B130" s="2"/>
      <c r="C130" s="2"/>
      <c r="D130" s="2"/>
      <c r="E130" s="2"/>
      <c r="F130" s="4"/>
      <c r="G130" s="4"/>
      <c r="H130" s="4"/>
      <c r="I130" s="4"/>
    </row>
    <row r="131" spans="1:9" x14ac:dyDescent="0.2">
      <c r="A131" s="2"/>
      <c r="B131" s="2"/>
      <c r="C131" s="2"/>
      <c r="D131" s="2"/>
      <c r="E131" s="2"/>
      <c r="F131" s="4"/>
      <c r="G131" s="4"/>
      <c r="H131" s="4"/>
      <c r="I131" s="4"/>
    </row>
    <row r="132" spans="1:9" x14ac:dyDescent="0.2">
      <c r="A132" s="2"/>
      <c r="B132" s="2"/>
      <c r="C132" s="2"/>
      <c r="D132" s="2"/>
      <c r="E132" s="2"/>
      <c r="F132" s="4"/>
      <c r="G132" s="4"/>
      <c r="H132" s="4"/>
      <c r="I132" s="4"/>
    </row>
    <row r="133" spans="1:9" x14ac:dyDescent="0.2">
      <c r="A133" s="2"/>
      <c r="B133" s="2"/>
      <c r="C133" s="2"/>
      <c r="D133" s="2"/>
      <c r="E133" s="2"/>
      <c r="F133" s="4"/>
      <c r="G133" s="4"/>
      <c r="H133" s="4"/>
      <c r="I133" s="4"/>
    </row>
    <row r="134" spans="1:9" x14ac:dyDescent="0.2">
      <c r="A134" s="2"/>
      <c r="B134" s="2"/>
      <c r="C134" s="2"/>
      <c r="D134" s="2"/>
      <c r="E134" s="2"/>
      <c r="F134" s="4"/>
      <c r="G134" s="4"/>
      <c r="H134" s="4"/>
      <c r="I134" s="4"/>
    </row>
    <row r="135" spans="1:9" x14ac:dyDescent="0.2">
      <c r="A135" s="2"/>
      <c r="B135" s="2"/>
      <c r="C135" s="2"/>
      <c r="D135" s="2"/>
      <c r="E135" s="2"/>
      <c r="F135" s="4"/>
      <c r="G135" s="4"/>
      <c r="H135" s="4"/>
      <c r="I135" s="4"/>
    </row>
    <row r="136" spans="1:9" x14ac:dyDescent="0.2">
      <c r="A136" s="2"/>
      <c r="B136" s="2"/>
      <c r="C136" s="2"/>
      <c r="D136" s="2"/>
      <c r="E136" s="2"/>
      <c r="F136" s="4"/>
      <c r="G136" s="4"/>
      <c r="H136" s="4"/>
      <c r="I136" s="4"/>
    </row>
    <row r="137" spans="1:9" x14ac:dyDescent="0.2">
      <c r="A137" s="2"/>
      <c r="B137" s="2"/>
      <c r="C137" s="2"/>
      <c r="D137" s="2"/>
      <c r="E137" s="2"/>
      <c r="F137" s="4"/>
      <c r="G137" s="4"/>
      <c r="H137" s="4"/>
      <c r="I137" s="4"/>
    </row>
    <row r="138" spans="1:9" x14ac:dyDescent="0.2">
      <c r="A138" s="2"/>
      <c r="B138" s="2"/>
      <c r="C138" s="2"/>
      <c r="D138" s="2"/>
      <c r="E138" s="2"/>
      <c r="F138" s="4"/>
      <c r="G138" s="4"/>
      <c r="H138" s="4"/>
      <c r="I138" s="4"/>
    </row>
    <row r="139" spans="1:9" x14ac:dyDescent="0.2">
      <c r="A139" s="2"/>
      <c r="B139" s="2"/>
      <c r="C139" s="2"/>
      <c r="D139" s="2"/>
      <c r="E139" s="2"/>
      <c r="F139" s="4"/>
      <c r="G139" s="4"/>
      <c r="H139" s="4"/>
      <c r="I139" s="4"/>
    </row>
    <row r="140" spans="1:9" x14ac:dyDescent="0.2">
      <c r="A140" s="2"/>
      <c r="B140" s="2"/>
      <c r="C140" s="2"/>
      <c r="D140" s="2"/>
      <c r="E140" s="2"/>
      <c r="F140" s="4"/>
      <c r="G140" s="4"/>
      <c r="H140" s="4"/>
      <c r="I140" s="4"/>
    </row>
    <row r="141" spans="1:9" x14ac:dyDescent="0.2">
      <c r="A141" s="2"/>
      <c r="B141" s="2"/>
      <c r="C141" s="2"/>
      <c r="D141" s="2"/>
      <c r="E141" s="2"/>
      <c r="F141" s="4"/>
      <c r="G141" s="4"/>
      <c r="H141" s="4"/>
      <c r="I141" s="4"/>
    </row>
    <row r="142" spans="1:9" x14ac:dyDescent="0.2">
      <c r="A142" s="2"/>
      <c r="B142" s="2"/>
      <c r="C142" s="2"/>
      <c r="D142" s="2"/>
      <c r="E142" s="2"/>
      <c r="F142" s="4"/>
      <c r="G142" s="4"/>
      <c r="H142" s="4"/>
      <c r="I142" s="4"/>
    </row>
    <row r="143" spans="1:9" x14ac:dyDescent="0.2">
      <c r="A143" s="2"/>
      <c r="B143" s="2"/>
      <c r="C143" s="2"/>
      <c r="D143" s="2"/>
      <c r="E143" s="2"/>
      <c r="F143" s="4"/>
      <c r="G143" s="4"/>
      <c r="H143" s="4"/>
      <c r="I143" s="4"/>
    </row>
    <row r="144" spans="1:9" x14ac:dyDescent="0.2">
      <c r="A144" s="2"/>
      <c r="B144" s="2"/>
      <c r="C144" s="2"/>
      <c r="D144" s="2"/>
      <c r="E144" s="2"/>
      <c r="F144" s="4"/>
      <c r="G144" s="4"/>
      <c r="H144" s="4"/>
      <c r="I144" s="4"/>
    </row>
    <row r="145" spans="1:9" x14ac:dyDescent="0.2">
      <c r="A145" s="2"/>
      <c r="B145" s="2"/>
      <c r="C145" s="2"/>
      <c r="D145" s="2"/>
      <c r="E145" s="2"/>
      <c r="F145" s="4"/>
      <c r="G145" s="4"/>
      <c r="H145" s="4"/>
      <c r="I145" s="4"/>
    </row>
    <row r="146" spans="1:9" x14ac:dyDescent="0.2">
      <c r="A146" s="2"/>
      <c r="B146" s="2"/>
      <c r="C146" s="2"/>
      <c r="D146" s="2"/>
      <c r="E146" s="2"/>
      <c r="F146" s="4"/>
      <c r="G146" s="4"/>
      <c r="H146" s="4"/>
      <c r="I146" s="4"/>
    </row>
    <row r="147" spans="1:9" x14ac:dyDescent="0.2">
      <c r="A147" s="2"/>
      <c r="B147" s="2"/>
      <c r="C147" s="2"/>
      <c r="D147" s="2"/>
      <c r="E147" s="2"/>
      <c r="F147" s="4"/>
      <c r="G147" s="4"/>
      <c r="H147" s="4"/>
      <c r="I147" s="4"/>
    </row>
    <row r="148" spans="1:9" x14ac:dyDescent="0.2">
      <c r="A148" s="2"/>
      <c r="B148" s="2"/>
      <c r="C148" s="2"/>
      <c r="D148" s="2"/>
      <c r="E148" s="2"/>
      <c r="F148" s="4"/>
      <c r="G148" s="4"/>
      <c r="H148" s="4"/>
      <c r="I148" s="4"/>
    </row>
    <row r="149" spans="1:9" x14ac:dyDescent="0.2">
      <c r="A149" s="2"/>
      <c r="B149" s="2"/>
      <c r="C149" s="2"/>
      <c r="D149" s="2"/>
      <c r="E149" s="2"/>
      <c r="F149" s="4"/>
      <c r="G149" s="4"/>
      <c r="H149" s="4"/>
      <c r="I149" s="4"/>
    </row>
    <row r="150" spans="1:9" x14ac:dyDescent="0.2">
      <c r="A150" s="2"/>
      <c r="B150" s="2"/>
      <c r="C150" s="2"/>
      <c r="D150" s="2"/>
      <c r="E150" s="2"/>
      <c r="F150" s="4"/>
      <c r="G150" s="4"/>
      <c r="H150" s="4"/>
      <c r="I150" s="4"/>
    </row>
    <row r="151" spans="1:9" x14ac:dyDescent="0.2">
      <c r="A151" s="2"/>
      <c r="B151" s="2"/>
      <c r="C151" s="2"/>
      <c r="D151" s="2"/>
      <c r="E151" s="2"/>
      <c r="F151" s="4"/>
      <c r="G151" s="4"/>
      <c r="H151" s="4"/>
      <c r="I151" s="4"/>
    </row>
    <row r="152" spans="1:9" x14ac:dyDescent="0.2">
      <c r="A152" s="2"/>
      <c r="B152" s="2"/>
      <c r="C152" s="2"/>
      <c r="D152" s="2"/>
      <c r="E152" s="2"/>
      <c r="F152" s="4"/>
      <c r="G152" s="4"/>
      <c r="H152" s="4"/>
      <c r="I152" s="4"/>
    </row>
    <row r="153" spans="1:9" x14ac:dyDescent="0.2">
      <c r="A153" s="2"/>
      <c r="B153" s="2"/>
      <c r="C153" s="2"/>
      <c r="D153" s="2"/>
      <c r="E153" s="2"/>
      <c r="F153" s="4"/>
      <c r="G153" s="4"/>
      <c r="H153" s="4"/>
      <c r="I153" s="4"/>
    </row>
    <row r="154" spans="1:9" x14ac:dyDescent="0.2">
      <c r="A154" s="2"/>
      <c r="B154" s="2"/>
      <c r="C154" s="2"/>
      <c r="D154" s="2"/>
      <c r="E154" s="2"/>
      <c r="F154" s="4"/>
      <c r="G154" s="4"/>
      <c r="H154" s="4"/>
      <c r="I154" s="4"/>
    </row>
    <row r="155" spans="1:9" x14ac:dyDescent="0.2">
      <c r="A155" s="2"/>
      <c r="B155" s="2"/>
      <c r="C155" s="2"/>
      <c r="D155" s="2"/>
      <c r="E155" s="2"/>
      <c r="F155" s="4"/>
      <c r="G155" s="4"/>
      <c r="H155" s="4"/>
      <c r="I155" s="4"/>
    </row>
    <row r="156" spans="1:9" x14ac:dyDescent="0.2">
      <c r="A156" s="2"/>
      <c r="B156" s="2"/>
      <c r="C156" s="2"/>
      <c r="D156" s="2"/>
      <c r="E156" s="2"/>
      <c r="F156" s="4"/>
      <c r="G156" s="4"/>
      <c r="H156" s="4"/>
      <c r="I156" s="4"/>
    </row>
    <row r="157" spans="1:9" x14ac:dyDescent="0.2">
      <c r="A157" s="2"/>
      <c r="B157" s="2"/>
      <c r="C157" s="2"/>
      <c r="D157" s="2"/>
      <c r="E157" s="2"/>
      <c r="F157" s="4"/>
      <c r="G157" s="4"/>
      <c r="H157" s="4"/>
      <c r="I157" s="4"/>
    </row>
    <row r="158" spans="1:9" x14ac:dyDescent="0.2">
      <c r="A158" s="2"/>
      <c r="B158" s="2"/>
      <c r="C158" s="2"/>
      <c r="D158" s="2"/>
      <c r="E158" s="2"/>
      <c r="F158" s="4"/>
      <c r="G158" s="4"/>
      <c r="H158" s="4"/>
      <c r="I158" s="4"/>
    </row>
    <row r="159" spans="1:9" x14ac:dyDescent="0.2">
      <c r="A159" s="2"/>
      <c r="B159" s="2"/>
      <c r="C159" s="2"/>
      <c r="D159" s="2"/>
      <c r="E159" s="2"/>
      <c r="F159" s="4"/>
      <c r="G159" s="4"/>
      <c r="H159" s="4"/>
      <c r="I159" s="4"/>
    </row>
    <row r="160" spans="1:9" x14ac:dyDescent="0.2">
      <c r="A160" s="2"/>
      <c r="B160" s="2"/>
      <c r="C160" s="2"/>
      <c r="D160" s="2"/>
      <c r="E160" s="2"/>
      <c r="F160" s="4"/>
      <c r="G160" s="4"/>
      <c r="H160" s="4"/>
      <c r="I160" s="4"/>
    </row>
    <row r="161" spans="1:9" x14ac:dyDescent="0.2">
      <c r="A161" s="2"/>
      <c r="B161" s="2"/>
      <c r="C161" s="2"/>
      <c r="D161" s="2"/>
      <c r="E161" s="2"/>
      <c r="F161" s="4"/>
      <c r="G161" s="4"/>
      <c r="H161" s="4"/>
      <c r="I161" s="4"/>
    </row>
    <row r="162" spans="1:9" x14ac:dyDescent="0.2">
      <c r="A162" s="2"/>
      <c r="B162" s="2"/>
      <c r="C162" s="2"/>
      <c r="D162" s="2"/>
      <c r="E162" s="2"/>
      <c r="F162" s="4"/>
      <c r="G162" s="4"/>
      <c r="H162" s="4"/>
      <c r="I162" s="4"/>
    </row>
    <row r="163" spans="1:9" x14ac:dyDescent="0.2">
      <c r="A163" s="2"/>
      <c r="B163" s="2"/>
      <c r="C163" s="2"/>
      <c r="D163" s="2"/>
      <c r="E163" s="2"/>
      <c r="F163" s="4"/>
      <c r="G163" s="4"/>
      <c r="H163" s="4"/>
      <c r="I163" s="4"/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D4885-3345-46E8-976C-B4F2473ABCA8}">
  <dimension ref="A1:M164"/>
  <sheetViews>
    <sheetView workbookViewId="0">
      <selection activeCell="L24" sqref="L24"/>
    </sheetView>
  </sheetViews>
  <sheetFormatPr defaultRowHeight="12.75" x14ac:dyDescent="0.2"/>
  <cols>
    <col min="5" max="5" width="15.140625" bestFit="1" customWidth="1"/>
    <col min="6" max="6" width="18" bestFit="1" customWidth="1"/>
    <col min="7" max="7" width="7" bestFit="1" customWidth="1"/>
    <col min="8" max="9" width="14.7109375" bestFit="1" customWidth="1"/>
    <col min="10" max="10" width="18" bestFit="1" customWidth="1"/>
    <col min="11" max="11" width="14.7109375" bestFit="1" customWidth="1"/>
  </cols>
  <sheetData>
    <row r="1" spans="1:9" x14ac:dyDescent="0.2">
      <c r="B1" t="s">
        <v>439</v>
      </c>
      <c r="F1" s="19" t="s">
        <v>435</v>
      </c>
    </row>
    <row r="2" spans="1:9" x14ac:dyDescent="0.2">
      <c r="A2">
        <v>1</v>
      </c>
      <c r="B2" s="2" t="s">
        <v>404</v>
      </c>
      <c r="F2" s="4" t="s">
        <v>404</v>
      </c>
      <c r="G2" s="4" t="s">
        <v>403</v>
      </c>
      <c r="H2" s="4" t="s">
        <v>436</v>
      </c>
    </row>
    <row r="3" spans="1:9" x14ac:dyDescent="0.2">
      <c r="A3">
        <v>2</v>
      </c>
      <c r="B3" s="2" t="s">
        <v>403</v>
      </c>
      <c r="E3" t="s">
        <v>438</v>
      </c>
      <c r="F3" s="21">
        <v>49</v>
      </c>
      <c r="G3" s="21">
        <v>113</v>
      </c>
      <c r="H3" s="21">
        <v>162</v>
      </c>
    </row>
    <row r="4" spans="1:9" x14ac:dyDescent="0.2">
      <c r="A4" s="4">
        <v>3</v>
      </c>
      <c r="B4" s="2" t="s">
        <v>403</v>
      </c>
    </row>
    <row r="5" spans="1:9" x14ac:dyDescent="0.2">
      <c r="A5" s="4">
        <v>4</v>
      </c>
      <c r="B5" s="2" t="s">
        <v>404</v>
      </c>
    </row>
    <row r="6" spans="1:9" x14ac:dyDescent="0.2">
      <c r="A6" s="4">
        <v>5</v>
      </c>
      <c r="B6" s="2" t="s">
        <v>403</v>
      </c>
    </row>
    <row r="7" spans="1:9" x14ac:dyDescent="0.2">
      <c r="A7" s="4">
        <v>6</v>
      </c>
      <c r="B7" s="2" t="s">
        <v>403</v>
      </c>
      <c r="G7" s="19" t="s">
        <v>435</v>
      </c>
    </row>
    <row r="8" spans="1:9" x14ac:dyDescent="0.2">
      <c r="A8" s="4">
        <v>7</v>
      </c>
      <c r="B8" s="2" t="s">
        <v>404</v>
      </c>
      <c r="G8" s="4" t="s">
        <v>404</v>
      </c>
      <c r="H8" s="4" t="s">
        <v>403</v>
      </c>
      <c r="I8" s="4" t="s">
        <v>436</v>
      </c>
    </row>
    <row r="9" spans="1:9" x14ac:dyDescent="0.2">
      <c r="A9" s="4">
        <v>8</v>
      </c>
      <c r="B9" s="2" t="s">
        <v>404</v>
      </c>
      <c r="F9" t="s">
        <v>438</v>
      </c>
      <c r="G9" s="21">
        <v>49</v>
      </c>
      <c r="H9" s="21">
        <v>113</v>
      </c>
      <c r="I9" s="21">
        <v>162</v>
      </c>
    </row>
    <row r="10" spans="1:9" x14ac:dyDescent="0.2">
      <c r="A10" s="4">
        <v>9</v>
      </c>
      <c r="B10" s="2" t="s">
        <v>403</v>
      </c>
    </row>
    <row r="11" spans="1:9" x14ac:dyDescent="0.2">
      <c r="A11" s="4">
        <v>10</v>
      </c>
      <c r="B11" s="2" t="s">
        <v>403</v>
      </c>
    </row>
    <row r="12" spans="1:9" x14ac:dyDescent="0.2">
      <c r="A12" s="4">
        <v>11</v>
      </c>
      <c r="B12" s="2" t="s">
        <v>404</v>
      </c>
    </row>
    <row r="13" spans="1:9" x14ac:dyDescent="0.2">
      <c r="A13" s="4">
        <v>12</v>
      </c>
      <c r="B13" s="2" t="s">
        <v>403</v>
      </c>
    </row>
    <row r="14" spans="1:9" x14ac:dyDescent="0.2">
      <c r="A14" s="4">
        <v>13</v>
      </c>
      <c r="B14" s="2" t="s">
        <v>403</v>
      </c>
    </row>
    <row r="15" spans="1:9" x14ac:dyDescent="0.2">
      <c r="A15" s="4">
        <v>14</v>
      </c>
      <c r="B15" s="2" t="s">
        <v>403</v>
      </c>
    </row>
    <row r="16" spans="1:9" x14ac:dyDescent="0.2">
      <c r="A16" s="4">
        <v>15</v>
      </c>
      <c r="B16" s="2" t="s">
        <v>403</v>
      </c>
    </row>
    <row r="17" spans="1:9" x14ac:dyDescent="0.2">
      <c r="A17" s="4">
        <v>16</v>
      </c>
      <c r="B17" s="2" t="s">
        <v>403</v>
      </c>
    </row>
    <row r="18" spans="1:9" x14ac:dyDescent="0.2">
      <c r="A18" s="4">
        <v>17</v>
      </c>
      <c r="B18" s="2" t="s">
        <v>404</v>
      </c>
    </row>
    <row r="19" spans="1:9" x14ac:dyDescent="0.2">
      <c r="A19" s="4">
        <v>18</v>
      </c>
      <c r="B19" s="2" t="s">
        <v>403</v>
      </c>
      <c r="I19" s="19" t="s">
        <v>437</v>
      </c>
    </row>
    <row r="20" spans="1:9" x14ac:dyDescent="0.2">
      <c r="A20" s="4">
        <v>19</v>
      </c>
      <c r="B20" s="2" t="s">
        <v>403</v>
      </c>
      <c r="I20" s="20" t="s">
        <v>404</v>
      </c>
    </row>
    <row r="21" spans="1:9" x14ac:dyDescent="0.2">
      <c r="A21" s="4">
        <v>20</v>
      </c>
      <c r="B21" s="2" t="s">
        <v>403</v>
      </c>
      <c r="I21" s="20" t="s">
        <v>403</v>
      </c>
    </row>
    <row r="22" spans="1:9" x14ac:dyDescent="0.2">
      <c r="A22" s="4">
        <v>21</v>
      </c>
      <c r="B22" s="2" t="s">
        <v>403</v>
      </c>
      <c r="I22" s="20" t="s">
        <v>436</v>
      </c>
    </row>
    <row r="23" spans="1:9" x14ac:dyDescent="0.2">
      <c r="A23" s="4">
        <v>22</v>
      </c>
      <c r="B23" s="2" t="s">
        <v>403</v>
      </c>
    </row>
    <row r="24" spans="1:9" x14ac:dyDescent="0.2">
      <c r="A24" s="4">
        <v>23</v>
      </c>
      <c r="B24" s="2" t="s">
        <v>404</v>
      </c>
    </row>
    <row r="25" spans="1:9" x14ac:dyDescent="0.2">
      <c r="A25" s="4">
        <v>24</v>
      </c>
      <c r="B25" s="2" t="s">
        <v>403</v>
      </c>
      <c r="F25" s="19" t="s">
        <v>435</v>
      </c>
    </row>
    <row r="26" spans="1:9" x14ac:dyDescent="0.2">
      <c r="A26" s="4">
        <v>25</v>
      </c>
      <c r="B26" s="2" t="s">
        <v>403</v>
      </c>
      <c r="F26" s="4" t="s">
        <v>404</v>
      </c>
      <c r="G26" s="4" t="s">
        <v>403</v>
      </c>
      <c r="H26" s="4" t="s">
        <v>436</v>
      </c>
    </row>
    <row r="27" spans="1:9" x14ac:dyDescent="0.2">
      <c r="A27" s="4">
        <v>26</v>
      </c>
      <c r="B27" s="2" t="s">
        <v>403</v>
      </c>
      <c r="E27" t="s">
        <v>440</v>
      </c>
      <c r="F27" s="22">
        <v>0.30674846625766872</v>
      </c>
      <c r="G27" s="22">
        <v>0.69325153374233128</v>
      </c>
      <c r="H27" s="22">
        <v>1</v>
      </c>
    </row>
    <row r="28" spans="1:9" x14ac:dyDescent="0.2">
      <c r="A28" s="4">
        <v>27</v>
      </c>
      <c r="B28" s="2" t="s">
        <v>403</v>
      </c>
    </row>
    <row r="29" spans="1:9" x14ac:dyDescent="0.2">
      <c r="A29" s="4">
        <v>28</v>
      </c>
      <c r="B29" s="2" t="s">
        <v>403</v>
      </c>
    </row>
    <row r="30" spans="1:9" x14ac:dyDescent="0.2">
      <c r="A30" s="4">
        <v>29</v>
      </c>
      <c r="B30" s="2" t="s">
        <v>403</v>
      </c>
    </row>
    <row r="31" spans="1:9" x14ac:dyDescent="0.2">
      <c r="A31" s="4">
        <v>30</v>
      </c>
      <c r="B31" s="2" t="s">
        <v>403</v>
      </c>
    </row>
    <row r="32" spans="1:9" x14ac:dyDescent="0.2">
      <c r="A32" s="4">
        <v>31</v>
      </c>
      <c r="B32" s="2" t="s">
        <v>403</v>
      </c>
    </row>
    <row r="33" spans="1:13" x14ac:dyDescent="0.2">
      <c r="A33" s="4">
        <v>32</v>
      </c>
      <c r="B33" s="2" t="s">
        <v>403</v>
      </c>
      <c r="F33" s="23">
        <v>0.5</v>
      </c>
      <c r="G33" s="23">
        <v>0.5</v>
      </c>
      <c r="H33" s="23">
        <v>1</v>
      </c>
      <c r="J33" s="21">
        <f>-F36*LOG10(F36)-G36*LOG10(G36)</f>
        <v>0.27249433685052543</v>
      </c>
    </row>
    <row r="34" spans="1:13" x14ac:dyDescent="0.2">
      <c r="A34" s="4">
        <v>33</v>
      </c>
      <c r="B34" s="2" t="s">
        <v>404</v>
      </c>
    </row>
    <row r="35" spans="1:13" x14ac:dyDescent="0.2">
      <c r="A35" s="4">
        <v>34</v>
      </c>
      <c r="B35" s="2" t="s">
        <v>403</v>
      </c>
      <c r="F35">
        <v>50</v>
      </c>
      <c r="G35">
        <v>113</v>
      </c>
      <c r="H35">
        <v>168</v>
      </c>
      <c r="J35">
        <f>1-J33</f>
        <v>0.72750566314947451</v>
      </c>
    </row>
    <row r="36" spans="1:13" x14ac:dyDescent="0.2">
      <c r="A36" s="4">
        <v>35</v>
      </c>
      <c r="B36" s="2" t="s">
        <v>403</v>
      </c>
      <c r="F36">
        <f>F35/168</f>
        <v>0.29761904761904762</v>
      </c>
      <c r="G36" s="4">
        <f>G35/168</f>
        <v>0.67261904761904767</v>
      </c>
      <c r="M36">
        <f>168/2</f>
        <v>84</v>
      </c>
    </row>
    <row r="37" spans="1:13" x14ac:dyDescent="0.2">
      <c r="A37" s="4">
        <v>36</v>
      </c>
      <c r="B37" s="2" t="s">
        <v>403</v>
      </c>
    </row>
    <row r="38" spans="1:13" x14ac:dyDescent="0.2">
      <c r="A38" s="4">
        <v>37</v>
      </c>
      <c r="B38" s="2" t="s">
        <v>403</v>
      </c>
    </row>
    <row r="39" spans="1:13" x14ac:dyDescent="0.2">
      <c r="A39" s="4">
        <v>38</v>
      </c>
      <c r="B39" s="2" t="s">
        <v>403</v>
      </c>
    </row>
    <row r="40" spans="1:13" x14ac:dyDescent="0.2">
      <c r="A40" s="4">
        <v>39</v>
      </c>
      <c r="B40" s="2" t="s">
        <v>403</v>
      </c>
    </row>
    <row r="41" spans="1:13" x14ac:dyDescent="0.2">
      <c r="A41" s="4">
        <v>40</v>
      </c>
      <c r="B41" s="2" t="s">
        <v>404</v>
      </c>
      <c r="G41">
        <v>5</v>
      </c>
    </row>
    <row r="42" spans="1:13" x14ac:dyDescent="0.2">
      <c r="A42" s="4">
        <v>41</v>
      </c>
      <c r="B42" s="2" t="s">
        <v>403</v>
      </c>
    </row>
    <row r="43" spans="1:13" x14ac:dyDescent="0.2">
      <c r="A43" s="4">
        <v>42</v>
      </c>
      <c r="B43" s="2" t="s">
        <v>403</v>
      </c>
    </row>
    <row r="44" spans="1:13" x14ac:dyDescent="0.2">
      <c r="A44" s="4">
        <v>43</v>
      </c>
      <c r="B44" s="2" t="s">
        <v>404</v>
      </c>
    </row>
    <row r="45" spans="1:13" x14ac:dyDescent="0.2">
      <c r="A45" s="4">
        <v>44</v>
      </c>
      <c r="B45" s="2" t="s">
        <v>404</v>
      </c>
    </row>
    <row r="46" spans="1:13" x14ac:dyDescent="0.2">
      <c r="A46" s="4">
        <v>45</v>
      </c>
      <c r="B46" s="2" t="s">
        <v>403</v>
      </c>
    </row>
    <row r="47" spans="1:13" x14ac:dyDescent="0.2">
      <c r="A47" s="4">
        <v>46</v>
      </c>
      <c r="B47" s="2" t="s">
        <v>404</v>
      </c>
    </row>
    <row r="48" spans="1:13" x14ac:dyDescent="0.2">
      <c r="A48" s="4">
        <v>47</v>
      </c>
      <c r="B48" s="2" t="s">
        <v>403</v>
      </c>
    </row>
    <row r="49" spans="1:2" x14ac:dyDescent="0.2">
      <c r="A49" s="4">
        <v>48</v>
      </c>
      <c r="B49" s="2" t="s">
        <v>404</v>
      </c>
    </row>
    <row r="50" spans="1:2" x14ac:dyDescent="0.2">
      <c r="A50" s="4">
        <v>49</v>
      </c>
      <c r="B50" s="2" t="s">
        <v>404</v>
      </c>
    </row>
    <row r="51" spans="1:2" x14ac:dyDescent="0.2">
      <c r="A51" s="4">
        <v>50</v>
      </c>
      <c r="B51" s="2" t="s">
        <v>404</v>
      </c>
    </row>
    <row r="52" spans="1:2" x14ac:dyDescent="0.2">
      <c r="A52" s="4">
        <v>51</v>
      </c>
      <c r="B52" s="2" t="s">
        <v>404</v>
      </c>
    </row>
    <row r="53" spans="1:2" x14ac:dyDescent="0.2">
      <c r="A53" s="4">
        <v>52</v>
      </c>
      <c r="B53" s="2" t="s">
        <v>403</v>
      </c>
    </row>
    <row r="54" spans="1:2" x14ac:dyDescent="0.2">
      <c r="A54" s="4">
        <v>53</v>
      </c>
      <c r="B54" s="2" t="s">
        <v>403</v>
      </c>
    </row>
    <row r="55" spans="1:2" x14ac:dyDescent="0.2">
      <c r="A55" s="4">
        <v>54</v>
      </c>
      <c r="B55" s="2" t="s">
        <v>404</v>
      </c>
    </row>
    <row r="56" spans="1:2" x14ac:dyDescent="0.2">
      <c r="A56" s="4">
        <v>55</v>
      </c>
      <c r="B56" s="2" t="s">
        <v>403</v>
      </c>
    </row>
    <row r="57" spans="1:2" x14ac:dyDescent="0.2">
      <c r="A57" s="4">
        <v>56</v>
      </c>
      <c r="B57" s="2" t="s">
        <v>403</v>
      </c>
    </row>
    <row r="58" spans="1:2" x14ac:dyDescent="0.2">
      <c r="A58" s="4">
        <v>57</v>
      </c>
      <c r="B58" s="2" t="s">
        <v>403</v>
      </c>
    </row>
    <row r="59" spans="1:2" x14ac:dyDescent="0.2">
      <c r="A59" s="4">
        <v>58</v>
      </c>
      <c r="B59" s="2" t="s">
        <v>403</v>
      </c>
    </row>
    <row r="60" spans="1:2" x14ac:dyDescent="0.2">
      <c r="A60" s="4">
        <v>59</v>
      </c>
      <c r="B60" s="2" t="s">
        <v>403</v>
      </c>
    </row>
    <row r="61" spans="1:2" x14ac:dyDescent="0.2">
      <c r="A61" s="4">
        <v>60</v>
      </c>
      <c r="B61" s="2" t="s">
        <v>404</v>
      </c>
    </row>
    <row r="62" spans="1:2" x14ac:dyDescent="0.2">
      <c r="A62" s="4">
        <v>61</v>
      </c>
      <c r="B62" s="2" t="s">
        <v>403</v>
      </c>
    </row>
    <row r="63" spans="1:2" x14ac:dyDescent="0.2">
      <c r="A63" s="4">
        <v>62</v>
      </c>
      <c r="B63" s="2" t="s">
        <v>403</v>
      </c>
    </row>
    <row r="64" spans="1:2" x14ac:dyDescent="0.2">
      <c r="A64" s="4">
        <v>63</v>
      </c>
      <c r="B64" s="2" t="s">
        <v>403</v>
      </c>
    </row>
    <row r="65" spans="1:2" x14ac:dyDescent="0.2">
      <c r="A65" s="4">
        <v>64</v>
      </c>
      <c r="B65" s="2" t="s">
        <v>403</v>
      </c>
    </row>
    <row r="66" spans="1:2" x14ac:dyDescent="0.2">
      <c r="A66" s="4">
        <v>65</v>
      </c>
      <c r="B66" s="2" t="s">
        <v>404</v>
      </c>
    </row>
    <row r="67" spans="1:2" x14ac:dyDescent="0.2">
      <c r="A67" s="4">
        <v>66</v>
      </c>
      <c r="B67" s="2" t="s">
        <v>404</v>
      </c>
    </row>
    <row r="68" spans="1:2" x14ac:dyDescent="0.2">
      <c r="A68" s="4">
        <v>67</v>
      </c>
      <c r="B68" s="2" t="s">
        <v>403</v>
      </c>
    </row>
    <row r="69" spans="1:2" x14ac:dyDescent="0.2">
      <c r="A69" s="4">
        <v>68</v>
      </c>
      <c r="B69" s="2" t="s">
        <v>404</v>
      </c>
    </row>
    <row r="70" spans="1:2" x14ac:dyDescent="0.2">
      <c r="A70" s="4">
        <v>69</v>
      </c>
      <c r="B70" s="2" t="s">
        <v>404</v>
      </c>
    </row>
    <row r="71" spans="1:2" x14ac:dyDescent="0.2">
      <c r="A71" s="4">
        <v>70</v>
      </c>
      <c r="B71" s="2" t="s">
        <v>404</v>
      </c>
    </row>
    <row r="72" spans="1:2" x14ac:dyDescent="0.2">
      <c r="A72" s="4">
        <v>71</v>
      </c>
      <c r="B72" s="2" t="s">
        <v>403</v>
      </c>
    </row>
    <row r="73" spans="1:2" x14ac:dyDescent="0.2">
      <c r="A73" s="4">
        <v>72</v>
      </c>
      <c r="B73" s="2" t="s">
        <v>404</v>
      </c>
    </row>
    <row r="74" spans="1:2" x14ac:dyDescent="0.2">
      <c r="A74" s="4">
        <v>73</v>
      </c>
      <c r="B74" s="2" t="s">
        <v>404</v>
      </c>
    </row>
    <row r="75" spans="1:2" x14ac:dyDescent="0.2">
      <c r="A75" s="4">
        <v>74</v>
      </c>
      <c r="B75" s="2" t="s">
        <v>404</v>
      </c>
    </row>
    <row r="76" spans="1:2" x14ac:dyDescent="0.2">
      <c r="A76" s="4">
        <v>75</v>
      </c>
      <c r="B76" s="2" t="s">
        <v>403</v>
      </c>
    </row>
    <row r="77" spans="1:2" x14ac:dyDescent="0.2">
      <c r="A77" s="4">
        <v>76</v>
      </c>
      <c r="B77" s="2" t="s">
        <v>403</v>
      </c>
    </row>
    <row r="78" spans="1:2" x14ac:dyDescent="0.2">
      <c r="A78" s="4">
        <v>77</v>
      </c>
      <c r="B78" s="2" t="s">
        <v>403</v>
      </c>
    </row>
    <row r="79" spans="1:2" x14ac:dyDescent="0.2">
      <c r="A79" s="4">
        <v>78</v>
      </c>
      <c r="B79" s="2" t="s">
        <v>403</v>
      </c>
    </row>
    <row r="80" spans="1:2" x14ac:dyDescent="0.2">
      <c r="A80" s="4">
        <v>79</v>
      </c>
      <c r="B80" s="2" t="s">
        <v>403</v>
      </c>
    </row>
    <row r="81" spans="1:2" x14ac:dyDescent="0.2">
      <c r="A81" s="4">
        <v>80</v>
      </c>
      <c r="B81" s="2" t="s">
        <v>403</v>
      </c>
    </row>
    <row r="82" spans="1:2" x14ac:dyDescent="0.2">
      <c r="A82" s="4">
        <v>81</v>
      </c>
      <c r="B82" s="2" t="s">
        <v>404</v>
      </c>
    </row>
    <row r="83" spans="1:2" x14ac:dyDescent="0.2">
      <c r="A83" s="4">
        <v>82</v>
      </c>
      <c r="B83" s="2" t="s">
        <v>404</v>
      </c>
    </row>
    <row r="84" spans="1:2" x14ac:dyDescent="0.2">
      <c r="A84" s="4">
        <v>83</v>
      </c>
      <c r="B84" s="2" t="s">
        <v>403</v>
      </c>
    </row>
    <row r="85" spans="1:2" x14ac:dyDescent="0.2">
      <c r="A85" s="4">
        <v>84</v>
      </c>
      <c r="B85" s="2" t="s">
        <v>403</v>
      </c>
    </row>
    <row r="86" spans="1:2" x14ac:dyDescent="0.2">
      <c r="A86" s="4">
        <v>85</v>
      </c>
      <c r="B86" s="2" t="s">
        <v>403</v>
      </c>
    </row>
    <row r="87" spans="1:2" x14ac:dyDescent="0.2">
      <c r="A87" s="4">
        <v>86</v>
      </c>
      <c r="B87" s="2" t="s">
        <v>403</v>
      </c>
    </row>
    <row r="88" spans="1:2" x14ac:dyDescent="0.2">
      <c r="A88" s="4">
        <v>87</v>
      </c>
      <c r="B88" s="2" t="s">
        <v>403</v>
      </c>
    </row>
    <row r="89" spans="1:2" x14ac:dyDescent="0.2">
      <c r="A89" s="4">
        <v>88</v>
      </c>
      <c r="B89" s="2" t="s">
        <v>403</v>
      </c>
    </row>
    <row r="90" spans="1:2" x14ac:dyDescent="0.2">
      <c r="A90" s="4">
        <v>89</v>
      </c>
      <c r="B90" s="2" t="s">
        <v>403</v>
      </c>
    </row>
    <row r="91" spans="1:2" x14ac:dyDescent="0.2">
      <c r="A91" s="4">
        <v>90</v>
      </c>
      <c r="B91" s="2" t="s">
        <v>403</v>
      </c>
    </row>
    <row r="92" spans="1:2" x14ac:dyDescent="0.2">
      <c r="A92" s="4">
        <v>91</v>
      </c>
      <c r="B92" s="2" t="s">
        <v>403</v>
      </c>
    </row>
    <row r="93" spans="1:2" x14ac:dyDescent="0.2">
      <c r="A93" s="4">
        <v>92</v>
      </c>
      <c r="B93" s="2" t="s">
        <v>403</v>
      </c>
    </row>
    <row r="94" spans="1:2" x14ac:dyDescent="0.2">
      <c r="A94" s="4">
        <v>93</v>
      </c>
      <c r="B94" s="2" t="s">
        <v>403</v>
      </c>
    </row>
    <row r="95" spans="1:2" x14ac:dyDescent="0.2">
      <c r="A95" s="4">
        <v>94</v>
      </c>
      <c r="B95" s="2" t="s">
        <v>403</v>
      </c>
    </row>
    <row r="96" spans="1:2" x14ac:dyDescent="0.2">
      <c r="A96" s="4">
        <v>95</v>
      </c>
      <c r="B96" s="2" t="s">
        <v>403</v>
      </c>
    </row>
    <row r="97" spans="1:2" x14ac:dyDescent="0.2">
      <c r="A97" s="4">
        <v>96</v>
      </c>
      <c r="B97" s="2" t="s">
        <v>403</v>
      </c>
    </row>
    <row r="98" spans="1:2" x14ac:dyDescent="0.2">
      <c r="A98" s="4">
        <v>97</v>
      </c>
      <c r="B98" s="2" t="s">
        <v>403</v>
      </c>
    </row>
    <row r="99" spans="1:2" x14ac:dyDescent="0.2">
      <c r="A99" s="4">
        <v>98</v>
      </c>
      <c r="B99" s="2" t="s">
        <v>403</v>
      </c>
    </row>
    <row r="100" spans="1:2" x14ac:dyDescent="0.2">
      <c r="A100" s="4">
        <v>99</v>
      </c>
      <c r="B100" s="2" t="s">
        <v>403</v>
      </c>
    </row>
    <row r="101" spans="1:2" x14ac:dyDescent="0.2">
      <c r="A101" s="4">
        <v>100</v>
      </c>
      <c r="B101" s="2" t="s">
        <v>403</v>
      </c>
    </row>
    <row r="102" spans="1:2" x14ac:dyDescent="0.2">
      <c r="A102" s="4">
        <v>101</v>
      </c>
      <c r="B102" s="2" t="s">
        <v>403</v>
      </c>
    </row>
    <row r="103" spans="1:2" x14ac:dyDescent="0.2">
      <c r="A103" s="4">
        <v>102</v>
      </c>
      <c r="B103" s="2" t="s">
        <v>403</v>
      </c>
    </row>
    <row r="104" spans="1:2" x14ac:dyDescent="0.2">
      <c r="A104" s="4">
        <v>103</v>
      </c>
      <c r="B104" s="2" t="s">
        <v>403</v>
      </c>
    </row>
    <row r="105" spans="1:2" x14ac:dyDescent="0.2">
      <c r="A105" s="4">
        <v>104</v>
      </c>
      <c r="B105" s="2" t="s">
        <v>403</v>
      </c>
    </row>
    <row r="106" spans="1:2" x14ac:dyDescent="0.2">
      <c r="A106" s="4">
        <v>105</v>
      </c>
      <c r="B106" s="2" t="s">
        <v>403</v>
      </c>
    </row>
    <row r="107" spans="1:2" x14ac:dyDescent="0.2">
      <c r="A107" s="4">
        <v>106</v>
      </c>
      <c r="B107" s="2" t="s">
        <v>403</v>
      </c>
    </row>
    <row r="108" spans="1:2" x14ac:dyDescent="0.2">
      <c r="A108" s="4">
        <v>107</v>
      </c>
      <c r="B108" s="2" t="s">
        <v>403</v>
      </c>
    </row>
    <row r="109" spans="1:2" x14ac:dyDescent="0.2">
      <c r="A109" s="4">
        <v>108</v>
      </c>
      <c r="B109" s="2" t="s">
        <v>403</v>
      </c>
    </row>
    <row r="110" spans="1:2" x14ac:dyDescent="0.2">
      <c r="A110" s="4">
        <v>109</v>
      </c>
      <c r="B110" s="2" t="s">
        <v>403</v>
      </c>
    </row>
    <row r="111" spans="1:2" x14ac:dyDescent="0.2">
      <c r="A111" s="4">
        <v>110</v>
      </c>
      <c r="B111" s="2" t="s">
        <v>403</v>
      </c>
    </row>
    <row r="112" spans="1:2" x14ac:dyDescent="0.2">
      <c r="A112" s="4">
        <v>111</v>
      </c>
      <c r="B112" s="2" t="s">
        <v>404</v>
      </c>
    </row>
    <row r="113" spans="1:2" x14ac:dyDescent="0.2">
      <c r="A113" s="4">
        <v>112</v>
      </c>
      <c r="B113" s="2" t="s">
        <v>404</v>
      </c>
    </row>
    <row r="114" spans="1:2" x14ac:dyDescent="0.2">
      <c r="A114" s="4">
        <v>113</v>
      </c>
      <c r="B114" s="2" t="s">
        <v>403</v>
      </c>
    </row>
    <row r="115" spans="1:2" x14ac:dyDescent="0.2">
      <c r="A115" s="4">
        <v>114</v>
      </c>
      <c r="B115" s="2" t="s">
        <v>403</v>
      </c>
    </row>
    <row r="116" spans="1:2" x14ac:dyDescent="0.2">
      <c r="A116" s="4">
        <v>115</v>
      </c>
      <c r="B116" s="2" t="s">
        <v>403</v>
      </c>
    </row>
    <row r="117" spans="1:2" x14ac:dyDescent="0.2">
      <c r="A117" s="4">
        <v>116</v>
      </c>
      <c r="B117" s="2" t="s">
        <v>403</v>
      </c>
    </row>
    <row r="118" spans="1:2" x14ac:dyDescent="0.2">
      <c r="A118" s="4">
        <v>117</v>
      </c>
      <c r="B118" s="2" t="s">
        <v>403</v>
      </c>
    </row>
    <row r="119" spans="1:2" x14ac:dyDescent="0.2">
      <c r="A119" s="4">
        <v>118</v>
      </c>
      <c r="B119" s="2" t="s">
        <v>404</v>
      </c>
    </row>
    <row r="120" spans="1:2" x14ac:dyDescent="0.2">
      <c r="A120" s="4">
        <v>119</v>
      </c>
      <c r="B120" s="2" t="s">
        <v>403</v>
      </c>
    </row>
    <row r="121" spans="1:2" x14ac:dyDescent="0.2">
      <c r="A121" s="4">
        <v>120</v>
      </c>
      <c r="B121" s="2" t="s">
        <v>403</v>
      </c>
    </row>
    <row r="122" spans="1:2" x14ac:dyDescent="0.2">
      <c r="A122" s="4">
        <v>121</v>
      </c>
      <c r="B122" s="2" t="s">
        <v>404</v>
      </c>
    </row>
    <row r="123" spans="1:2" x14ac:dyDescent="0.2">
      <c r="A123" s="4">
        <v>122</v>
      </c>
      <c r="B123" s="2" t="s">
        <v>403</v>
      </c>
    </row>
    <row r="124" spans="1:2" x14ac:dyDescent="0.2">
      <c r="A124" s="4">
        <v>123</v>
      </c>
      <c r="B124" s="2" t="s">
        <v>404</v>
      </c>
    </row>
    <row r="125" spans="1:2" x14ac:dyDescent="0.2">
      <c r="A125" s="4">
        <v>124</v>
      </c>
      <c r="B125" s="2" t="s">
        <v>404</v>
      </c>
    </row>
    <row r="126" spans="1:2" x14ac:dyDescent="0.2">
      <c r="A126" s="4">
        <v>125</v>
      </c>
      <c r="B126" s="2" t="s">
        <v>403</v>
      </c>
    </row>
    <row r="127" spans="1:2" x14ac:dyDescent="0.2">
      <c r="A127" s="4">
        <v>126</v>
      </c>
      <c r="B127" s="2" t="s">
        <v>403</v>
      </c>
    </row>
    <row r="128" spans="1:2" x14ac:dyDescent="0.2">
      <c r="A128" s="4">
        <v>127</v>
      </c>
      <c r="B128" s="2" t="s">
        <v>404</v>
      </c>
    </row>
    <row r="129" spans="1:2" x14ac:dyDescent="0.2">
      <c r="A129" s="4">
        <v>128</v>
      </c>
      <c r="B129" s="2" t="s">
        <v>403</v>
      </c>
    </row>
    <row r="130" spans="1:2" x14ac:dyDescent="0.2">
      <c r="A130" s="4">
        <v>129</v>
      </c>
      <c r="B130" s="2" t="s">
        <v>403</v>
      </c>
    </row>
    <row r="131" spans="1:2" x14ac:dyDescent="0.2">
      <c r="A131" s="4">
        <v>130</v>
      </c>
      <c r="B131" s="2" t="s">
        <v>404</v>
      </c>
    </row>
    <row r="132" spans="1:2" x14ac:dyDescent="0.2">
      <c r="A132" s="4">
        <v>131</v>
      </c>
      <c r="B132" s="2" t="s">
        <v>404</v>
      </c>
    </row>
    <row r="133" spans="1:2" x14ac:dyDescent="0.2">
      <c r="A133" s="4">
        <v>132</v>
      </c>
      <c r="B133" s="2" t="s">
        <v>404</v>
      </c>
    </row>
    <row r="134" spans="1:2" x14ac:dyDescent="0.2">
      <c r="A134" s="4">
        <v>133</v>
      </c>
      <c r="B134" s="2" t="s">
        <v>404</v>
      </c>
    </row>
    <row r="135" spans="1:2" x14ac:dyDescent="0.2">
      <c r="A135" s="4">
        <v>134</v>
      </c>
      <c r="B135" s="2" t="s">
        <v>404</v>
      </c>
    </row>
    <row r="136" spans="1:2" x14ac:dyDescent="0.2">
      <c r="A136" s="4">
        <v>135</v>
      </c>
      <c r="B136" s="2" t="s">
        <v>404</v>
      </c>
    </row>
    <row r="137" spans="1:2" x14ac:dyDescent="0.2">
      <c r="A137" s="4">
        <v>136</v>
      </c>
      <c r="B137" s="2" t="s">
        <v>403</v>
      </c>
    </row>
    <row r="138" spans="1:2" x14ac:dyDescent="0.2">
      <c r="A138" s="4">
        <v>137</v>
      </c>
      <c r="B138" s="2" t="s">
        <v>404</v>
      </c>
    </row>
    <row r="139" spans="1:2" x14ac:dyDescent="0.2">
      <c r="A139" s="4">
        <v>138</v>
      </c>
      <c r="B139" s="2" t="s">
        <v>404</v>
      </c>
    </row>
    <row r="140" spans="1:2" x14ac:dyDescent="0.2">
      <c r="A140" s="4">
        <v>139</v>
      </c>
      <c r="B140" s="2" t="s">
        <v>403</v>
      </c>
    </row>
    <row r="141" spans="1:2" x14ac:dyDescent="0.2">
      <c r="A141" s="4">
        <v>140</v>
      </c>
      <c r="B141" s="2" t="s">
        <v>403</v>
      </c>
    </row>
    <row r="142" spans="1:2" x14ac:dyDescent="0.2">
      <c r="A142" s="4">
        <v>141</v>
      </c>
      <c r="B142" s="2" t="s">
        <v>403</v>
      </c>
    </row>
    <row r="143" spans="1:2" x14ac:dyDescent="0.2">
      <c r="A143" s="4">
        <v>142</v>
      </c>
      <c r="B143" s="2" t="s">
        <v>403</v>
      </c>
    </row>
    <row r="144" spans="1:2" x14ac:dyDescent="0.2">
      <c r="A144" s="4">
        <v>143</v>
      </c>
      <c r="B144" s="2" t="s">
        <v>403</v>
      </c>
    </row>
    <row r="145" spans="1:2" x14ac:dyDescent="0.2">
      <c r="A145" s="4">
        <v>144</v>
      </c>
      <c r="B145" s="2" t="s">
        <v>403</v>
      </c>
    </row>
    <row r="146" spans="1:2" x14ac:dyDescent="0.2">
      <c r="A146" s="4">
        <v>145</v>
      </c>
      <c r="B146" s="2" t="s">
        <v>404</v>
      </c>
    </row>
    <row r="147" spans="1:2" x14ac:dyDescent="0.2">
      <c r="A147" s="4">
        <v>146</v>
      </c>
      <c r="B147" s="2" t="s">
        <v>404</v>
      </c>
    </row>
    <row r="148" spans="1:2" x14ac:dyDescent="0.2">
      <c r="A148" s="4">
        <v>147</v>
      </c>
      <c r="B148" s="2" t="s">
        <v>404</v>
      </c>
    </row>
    <row r="149" spans="1:2" x14ac:dyDescent="0.2">
      <c r="A149" s="4">
        <v>148</v>
      </c>
      <c r="B149" s="2" t="s">
        <v>403</v>
      </c>
    </row>
    <row r="150" spans="1:2" x14ac:dyDescent="0.2">
      <c r="A150" s="4">
        <v>149</v>
      </c>
      <c r="B150" s="2" t="s">
        <v>403</v>
      </c>
    </row>
    <row r="151" spans="1:2" x14ac:dyDescent="0.2">
      <c r="A151" s="4">
        <v>150</v>
      </c>
      <c r="B151" s="2" t="s">
        <v>404</v>
      </c>
    </row>
    <row r="152" spans="1:2" x14ac:dyDescent="0.2">
      <c r="A152" s="4">
        <v>151</v>
      </c>
      <c r="B152" s="2" t="s">
        <v>404</v>
      </c>
    </row>
    <row r="153" spans="1:2" x14ac:dyDescent="0.2">
      <c r="A153" s="4">
        <v>152</v>
      </c>
      <c r="B153" s="2" t="s">
        <v>403</v>
      </c>
    </row>
    <row r="154" spans="1:2" x14ac:dyDescent="0.2">
      <c r="A154" s="4">
        <v>153</v>
      </c>
      <c r="B154" s="2" t="s">
        <v>403</v>
      </c>
    </row>
    <row r="155" spans="1:2" x14ac:dyDescent="0.2">
      <c r="A155" s="4">
        <v>154</v>
      </c>
      <c r="B155" s="2" t="s">
        <v>403</v>
      </c>
    </row>
    <row r="156" spans="1:2" x14ac:dyDescent="0.2">
      <c r="A156" s="4">
        <v>155</v>
      </c>
      <c r="B156" s="2" t="s">
        <v>403</v>
      </c>
    </row>
    <row r="157" spans="1:2" x14ac:dyDescent="0.2">
      <c r="A157" s="4">
        <v>156</v>
      </c>
      <c r="B157" s="2" t="s">
        <v>404</v>
      </c>
    </row>
    <row r="158" spans="1:2" x14ac:dyDescent="0.2">
      <c r="A158" s="4">
        <v>157</v>
      </c>
      <c r="B158" s="2" t="s">
        <v>404</v>
      </c>
    </row>
    <row r="159" spans="1:2" x14ac:dyDescent="0.2">
      <c r="A159" s="4">
        <v>158</v>
      </c>
      <c r="B159" s="2" t="s">
        <v>403</v>
      </c>
    </row>
    <row r="160" spans="1:2" x14ac:dyDescent="0.2">
      <c r="A160" s="4">
        <v>159</v>
      </c>
      <c r="B160" s="2" t="s">
        <v>403</v>
      </c>
    </row>
    <row r="161" spans="1:2" x14ac:dyDescent="0.2">
      <c r="A161" s="4">
        <v>160</v>
      </c>
      <c r="B161" s="2" t="s">
        <v>403</v>
      </c>
    </row>
    <row r="162" spans="1:2" x14ac:dyDescent="0.2">
      <c r="A162" s="4">
        <v>161</v>
      </c>
      <c r="B162" s="2" t="s">
        <v>403</v>
      </c>
    </row>
    <row r="163" spans="1:2" x14ac:dyDescent="0.2">
      <c r="A163" s="4">
        <v>162</v>
      </c>
      <c r="B163" s="2" t="s">
        <v>403</v>
      </c>
    </row>
    <row r="164" spans="1:2" x14ac:dyDescent="0.2">
      <c r="A164" s="4">
        <v>163</v>
      </c>
      <c r="B164" s="2" t="s">
        <v>403</v>
      </c>
    </row>
  </sheetData>
  <pageMargins left="0.7" right="0.7" top="0.78740157499999996" bottom="0.78740157499999996" header="0.3" footer="0.3"/>
  <pageSetup paperSize="9" orientation="portrait" r:id="rId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0BB38-3CF0-4FEF-9C74-82BAC40C560B}">
  <dimension ref="A1:P168"/>
  <sheetViews>
    <sheetView workbookViewId="0">
      <selection activeCell="F12" sqref="F12"/>
    </sheetView>
  </sheetViews>
  <sheetFormatPr defaultRowHeight="12.75" x14ac:dyDescent="0.2"/>
  <cols>
    <col min="6" max="6" width="45.7109375" bestFit="1" customWidth="1"/>
  </cols>
  <sheetData>
    <row r="1" spans="1:16" x14ac:dyDescent="0.2">
      <c r="A1" s="4" t="s">
        <v>7</v>
      </c>
      <c r="D1" s="2">
        <v>2</v>
      </c>
      <c r="F1" t="s">
        <v>144</v>
      </c>
      <c r="G1" s="4">
        <v>17</v>
      </c>
      <c r="P1" s="2">
        <v>12</v>
      </c>
    </row>
    <row r="2" spans="1:16" x14ac:dyDescent="0.2">
      <c r="A2" s="2">
        <v>4</v>
      </c>
      <c r="D2" s="2">
        <v>3</v>
      </c>
      <c r="F2" t="s">
        <v>65</v>
      </c>
      <c r="G2" s="4">
        <v>83</v>
      </c>
      <c r="P2" s="2">
        <v>13</v>
      </c>
    </row>
    <row r="3" spans="1:16" x14ac:dyDescent="0.2">
      <c r="A3" s="2">
        <v>4</v>
      </c>
      <c r="D3" s="2">
        <v>3</v>
      </c>
      <c r="F3" s="24" t="s">
        <v>568</v>
      </c>
      <c r="G3" s="4">
        <v>21</v>
      </c>
      <c r="P3" s="2">
        <v>9</v>
      </c>
    </row>
    <row r="4" spans="1:16" x14ac:dyDescent="0.2">
      <c r="A4" s="2">
        <v>4</v>
      </c>
      <c r="D4" s="2">
        <v>1</v>
      </c>
      <c r="F4" s="24" t="s">
        <v>525</v>
      </c>
      <c r="G4" s="4">
        <v>31</v>
      </c>
      <c r="P4" s="2">
        <v>9</v>
      </c>
    </row>
    <row r="5" spans="1:16" x14ac:dyDescent="0.2">
      <c r="A5" s="2">
        <v>4</v>
      </c>
      <c r="D5" s="2">
        <v>1</v>
      </c>
      <c r="F5" s="24" t="s">
        <v>569</v>
      </c>
      <c r="G5" s="4">
        <v>5</v>
      </c>
      <c r="P5" s="2">
        <v>19</v>
      </c>
    </row>
    <row r="6" spans="1:16" x14ac:dyDescent="0.2">
      <c r="A6" s="2">
        <v>4</v>
      </c>
      <c r="D6" s="2">
        <v>4</v>
      </c>
      <c r="F6" t="s">
        <v>167</v>
      </c>
      <c r="G6" s="4">
        <v>6</v>
      </c>
      <c r="P6" s="2">
        <v>18</v>
      </c>
    </row>
    <row r="7" spans="1:16" x14ac:dyDescent="0.2">
      <c r="A7" s="2">
        <v>2</v>
      </c>
      <c r="D7" s="2">
        <v>3</v>
      </c>
      <c r="F7" t="s">
        <v>142</v>
      </c>
      <c r="G7" s="4">
        <v>4</v>
      </c>
      <c r="P7" s="2">
        <v>30</v>
      </c>
    </row>
    <row r="8" spans="1:16" x14ac:dyDescent="0.2">
      <c r="A8" s="2">
        <v>2</v>
      </c>
      <c r="D8" s="2">
        <v>1</v>
      </c>
      <c r="F8" t="s">
        <v>117</v>
      </c>
      <c r="G8" s="4">
        <v>27</v>
      </c>
      <c r="P8" s="2">
        <v>44</v>
      </c>
    </row>
    <row r="9" spans="1:16" x14ac:dyDescent="0.2">
      <c r="A9" s="2">
        <v>2</v>
      </c>
      <c r="D9" s="2">
        <v>1</v>
      </c>
      <c r="G9">
        <f>SUM(G1:G8)</f>
        <v>194</v>
      </c>
      <c r="P9" s="2">
        <v>48</v>
      </c>
    </row>
    <row r="10" spans="1:16" x14ac:dyDescent="0.2">
      <c r="A10" s="2">
        <v>4</v>
      </c>
      <c r="D10" s="2">
        <v>3</v>
      </c>
      <c r="P10" s="2">
        <v>15</v>
      </c>
    </row>
    <row r="11" spans="1:16" x14ac:dyDescent="0.2">
      <c r="A11" s="2">
        <v>2</v>
      </c>
      <c r="D11" s="2">
        <v>3</v>
      </c>
      <c r="P11" s="2">
        <v>13</v>
      </c>
    </row>
    <row r="12" spans="1:16" x14ac:dyDescent="0.2">
      <c r="A12" s="2">
        <v>2</v>
      </c>
      <c r="D12" s="2">
        <v>2</v>
      </c>
      <c r="P12" s="2">
        <v>13</v>
      </c>
    </row>
    <row r="13" spans="1:16" x14ac:dyDescent="0.2">
      <c r="A13" s="2">
        <v>4</v>
      </c>
      <c r="D13" s="2">
        <v>2</v>
      </c>
      <c r="P13" s="2">
        <v>38</v>
      </c>
    </row>
    <row r="14" spans="1:16" x14ac:dyDescent="0.2">
      <c r="A14" s="2">
        <v>3</v>
      </c>
      <c r="D14" s="2">
        <v>3</v>
      </c>
      <c r="P14" s="2">
        <v>11</v>
      </c>
    </row>
    <row r="15" spans="1:16" x14ac:dyDescent="0.2">
      <c r="A15" s="2">
        <v>4</v>
      </c>
      <c r="D15" s="2">
        <v>2</v>
      </c>
      <c r="P15" s="2">
        <v>22</v>
      </c>
    </row>
    <row r="16" spans="1:16" x14ac:dyDescent="0.2">
      <c r="A16" s="2">
        <v>4</v>
      </c>
      <c r="D16" s="2">
        <v>1</v>
      </c>
      <c r="P16" s="2">
        <v>15</v>
      </c>
    </row>
    <row r="17" spans="1:16" x14ac:dyDescent="0.2">
      <c r="A17" s="2">
        <v>3</v>
      </c>
      <c r="D17" s="2">
        <v>2</v>
      </c>
      <c r="P17" s="2">
        <v>2</v>
      </c>
    </row>
    <row r="18" spans="1:16" x14ac:dyDescent="0.2">
      <c r="A18" s="2">
        <v>1</v>
      </c>
      <c r="D18" s="2">
        <v>4</v>
      </c>
      <c r="P18" s="2">
        <v>28</v>
      </c>
    </row>
    <row r="19" spans="1:16" x14ac:dyDescent="0.2">
      <c r="A19" s="2">
        <v>4</v>
      </c>
      <c r="D19" s="2">
        <v>3</v>
      </c>
      <c r="P19" s="2">
        <v>20</v>
      </c>
    </row>
    <row r="20" spans="1:16" x14ac:dyDescent="0.2">
      <c r="A20" s="2">
        <v>2</v>
      </c>
      <c r="D20" s="2">
        <v>4</v>
      </c>
      <c r="P20" s="2">
        <v>20</v>
      </c>
    </row>
    <row r="21" spans="1:16" x14ac:dyDescent="0.2">
      <c r="A21" s="2">
        <v>4</v>
      </c>
      <c r="D21" s="2">
        <v>2</v>
      </c>
      <c r="P21" s="2">
        <v>23</v>
      </c>
    </row>
    <row r="22" spans="1:16" x14ac:dyDescent="0.2">
      <c r="A22" s="2">
        <v>3</v>
      </c>
      <c r="D22" s="2">
        <v>2</v>
      </c>
      <c r="P22" s="2">
        <v>24</v>
      </c>
    </row>
    <row r="23" spans="1:16" x14ac:dyDescent="0.2">
      <c r="A23" s="2">
        <v>2</v>
      </c>
      <c r="D23" s="2">
        <v>2</v>
      </c>
      <c r="P23" s="2">
        <v>24</v>
      </c>
    </row>
    <row r="24" spans="1:16" x14ac:dyDescent="0.2">
      <c r="A24" s="2">
        <v>4</v>
      </c>
      <c r="D24" s="2">
        <v>1</v>
      </c>
      <c r="P24" s="2">
        <v>23</v>
      </c>
    </row>
    <row r="25" spans="1:16" x14ac:dyDescent="0.2">
      <c r="A25" s="2">
        <v>4</v>
      </c>
      <c r="D25" s="2">
        <v>3</v>
      </c>
      <c r="P25" s="2">
        <v>18</v>
      </c>
    </row>
    <row r="26" spans="1:16" x14ac:dyDescent="0.2">
      <c r="A26" s="2">
        <v>4</v>
      </c>
      <c r="D26" s="2">
        <v>1</v>
      </c>
      <c r="P26" s="2">
        <v>47</v>
      </c>
    </row>
    <row r="27" spans="1:16" x14ac:dyDescent="0.2">
      <c r="A27" s="2">
        <v>2</v>
      </c>
      <c r="D27" s="2">
        <v>3</v>
      </c>
      <c r="P27" s="2">
        <v>3</v>
      </c>
    </row>
    <row r="28" spans="1:16" x14ac:dyDescent="0.2">
      <c r="A28" s="2">
        <v>1</v>
      </c>
      <c r="D28" s="2">
        <v>1</v>
      </c>
      <c r="P28" s="2">
        <v>26</v>
      </c>
    </row>
    <row r="29" spans="1:16" x14ac:dyDescent="0.2">
      <c r="A29" s="2">
        <v>2</v>
      </c>
      <c r="D29" s="2">
        <v>2</v>
      </c>
      <c r="P29" s="2">
        <v>25</v>
      </c>
    </row>
    <row r="30" spans="1:16" x14ac:dyDescent="0.2">
      <c r="A30" s="2">
        <v>4</v>
      </c>
      <c r="D30" s="2">
        <v>2</v>
      </c>
      <c r="P30" s="2">
        <v>18</v>
      </c>
    </row>
    <row r="31" spans="1:16" x14ac:dyDescent="0.2">
      <c r="A31" s="2">
        <v>4</v>
      </c>
      <c r="D31" s="2">
        <v>2</v>
      </c>
      <c r="P31" s="2">
        <v>9</v>
      </c>
    </row>
    <row r="32" spans="1:16" x14ac:dyDescent="0.2">
      <c r="A32" s="2">
        <v>4</v>
      </c>
      <c r="D32" s="2">
        <v>3</v>
      </c>
      <c r="P32" s="2">
        <v>46</v>
      </c>
    </row>
    <row r="33" spans="1:16" x14ac:dyDescent="0.2">
      <c r="A33" s="2">
        <v>4</v>
      </c>
      <c r="D33" s="2">
        <v>4</v>
      </c>
      <c r="P33" s="2">
        <v>12</v>
      </c>
    </row>
    <row r="34" spans="1:16" x14ac:dyDescent="0.2">
      <c r="A34" s="2">
        <v>4</v>
      </c>
      <c r="D34" s="2">
        <v>3</v>
      </c>
      <c r="P34" s="2">
        <v>32</v>
      </c>
    </row>
    <row r="35" spans="1:16" x14ac:dyDescent="0.2">
      <c r="A35" s="2">
        <v>2</v>
      </c>
      <c r="D35" s="2">
        <v>1</v>
      </c>
      <c r="P35" s="2">
        <v>15</v>
      </c>
    </row>
    <row r="36" spans="1:16" x14ac:dyDescent="0.2">
      <c r="A36" s="2">
        <v>2</v>
      </c>
      <c r="D36" s="2">
        <v>3</v>
      </c>
      <c r="P36" s="2">
        <v>25</v>
      </c>
    </row>
    <row r="37" spans="1:16" x14ac:dyDescent="0.2">
      <c r="A37" s="2">
        <v>3</v>
      </c>
      <c r="D37" s="2">
        <v>2</v>
      </c>
      <c r="P37" s="2">
        <v>25</v>
      </c>
    </row>
    <row r="38" spans="1:16" x14ac:dyDescent="0.2">
      <c r="A38" s="2">
        <v>4</v>
      </c>
      <c r="D38" s="2">
        <v>4</v>
      </c>
      <c r="P38" s="2">
        <v>20</v>
      </c>
    </row>
    <row r="39" spans="1:16" x14ac:dyDescent="0.2">
      <c r="A39" s="2">
        <v>4</v>
      </c>
      <c r="D39" s="2">
        <v>2</v>
      </c>
      <c r="P39" s="2">
        <v>9</v>
      </c>
    </row>
    <row r="40" spans="1:16" x14ac:dyDescent="0.2">
      <c r="A40" s="2">
        <v>2</v>
      </c>
      <c r="D40" s="2">
        <v>2</v>
      </c>
      <c r="P40" s="2">
        <v>36</v>
      </c>
    </row>
    <row r="41" spans="1:16" x14ac:dyDescent="0.2">
      <c r="A41" s="2">
        <v>2</v>
      </c>
      <c r="D41" s="2">
        <v>3</v>
      </c>
      <c r="P41" s="2">
        <v>11</v>
      </c>
    </row>
    <row r="42" spans="1:16" x14ac:dyDescent="0.2">
      <c r="A42" s="2">
        <v>2</v>
      </c>
      <c r="D42" s="2">
        <v>1</v>
      </c>
      <c r="P42" s="2">
        <v>18</v>
      </c>
    </row>
    <row r="43" spans="1:16" x14ac:dyDescent="0.2">
      <c r="A43" s="2">
        <v>4</v>
      </c>
      <c r="D43" s="2">
        <v>3</v>
      </c>
      <c r="P43" s="2">
        <v>15</v>
      </c>
    </row>
    <row r="44" spans="1:16" x14ac:dyDescent="0.2">
      <c r="A44" s="2">
        <v>2</v>
      </c>
      <c r="D44" s="2">
        <v>2</v>
      </c>
      <c r="P44" s="2">
        <v>28</v>
      </c>
    </row>
    <row r="45" spans="1:16" x14ac:dyDescent="0.2">
      <c r="A45" s="2">
        <v>4</v>
      </c>
      <c r="D45" s="2">
        <v>2</v>
      </c>
      <c r="P45" s="2">
        <v>15</v>
      </c>
    </row>
    <row r="46" spans="1:16" x14ac:dyDescent="0.2">
      <c r="A46" s="2">
        <v>4</v>
      </c>
      <c r="D46" s="2">
        <v>3</v>
      </c>
      <c r="P46" s="2">
        <v>19</v>
      </c>
    </row>
    <row r="47" spans="1:16" x14ac:dyDescent="0.2">
      <c r="A47" s="2">
        <v>2</v>
      </c>
      <c r="D47" s="2">
        <v>3</v>
      </c>
      <c r="P47" s="2">
        <v>7</v>
      </c>
    </row>
    <row r="48" spans="1:16" x14ac:dyDescent="0.2">
      <c r="A48" s="2">
        <v>2</v>
      </c>
      <c r="D48" s="2">
        <v>1</v>
      </c>
      <c r="P48" s="2">
        <v>5</v>
      </c>
    </row>
    <row r="49" spans="1:16" x14ac:dyDescent="0.2">
      <c r="A49" s="2">
        <v>2</v>
      </c>
      <c r="D49" s="2">
        <v>3</v>
      </c>
      <c r="P49" s="2">
        <v>18</v>
      </c>
    </row>
    <row r="50" spans="1:16" x14ac:dyDescent="0.2">
      <c r="A50" s="2">
        <v>4</v>
      </c>
      <c r="D50" s="2">
        <v>2</v>
      </c>
      <c r="P50" s="2">
        <v>15</v>
      </c>
    </row>
    <row r="51" spans="1:16" x14ac:dyDescent="0.2">
      <c r="A51" s="2">
        <v>4</v>
      </c>
      <c r="D51" s="2">
        <v>3</v>
      </c>
      <c r="P51" s="2">
        <v>13</v>
      </c>
    </row>
    <row r="52" spans="1:16" x14ac:dyDescent="0.2">
      <c r="A52" s="2">
        <v>4</v>
      </c>
      <c r="D52" s="2">
        <v>4</v>
      </c>
      <c r="P52" s="2">
        <v>12</v>
      </c>
    </row>
    <row r="53" spans="1:16" x14ac:dyDescent="0.2">
      <c r="A53" s="2">
        <v>4</v>
      </c>
      <c r="D53" s="2">
        <v>1</v>
      </c>
      <c r="P53" s="2">
        <v>14</v>
      </c>
    </row>
    <row r="54" spans="1:16" x14ac:dyDescent="0.2">
      <c r="A54" s="2">
        <v>4</v>
      </c>
      <c r="D54" s="2">
        <v>4</v>
      </c>
      <c r="P54" s="2">
        <v>14</v>
      </c>
    </row>
    <row r="55" spans="1:16" x14ac:dyDescent="0.2">
      <c r="A55" s="2">
        <v>4</v>
      </c>
      <c r="D55" s="2">
        <v>1</v>
      </c>
      <c r="P55" s="2">
        <v>19</v>
      </c>
    </row>
    <row r="56" spans="1:16" x14ac:dyDescent="0.2">
      <c r="A56" s="2">
        <v>4</v>
      </c>
      <c r="D56" s="2">
        <v>1</v>
      </c>
      <c r="P56" s="2">
        <v>30</v>
      </c>
    </row>
    <row r="57" spans="1:16" x14ac:dyDescent="0.2">
      <c r="A57" s="2">
        <v>2</v>
      </c>
      <c r="D57" s="2">
        <v>3</v>
      </c>
      <c r="P57" s="2">
        <v>9</v>
      </c>
    </row>
    <row r="58" spans="1:16" x14ac:dyDescent="0.2">
      <c r="A58" s="2">
        <v>2</v>
      </c>
      <c r="D58" s="2">
        <v>1</v>
      </c>
      <c r="P58" s="2">
        <v>12</v>
      </c>
    </row>
    <row r="59" spans="1:16" x14ac:dyDescent="0.2">
      <c r="A59" s="2">
        <v>2</v>
      </c>
      <c r="D59" s="2">
        <v>2</v>
      </c>
      <c r="P59" s="2">
        <v>16</v>
      </c>
    </row>
    <row r="60" spans="1:16" x14ac:dyDescent="0.2">
      <c r="A60" s="2">
        <v>4</v>
      </c>
      <c r="D60" s="2">
        <v>4</v>
      </c>
      <c r="P60" s="2">
        <v>36</v>
      </c>
    </row>
    <row r="61" spans="1:16" x14ac:dyDescent="0.2">
      <c r="A61" s="2">
        <v>4</v>
      </c>
      <c r="D61" s="2">
        <v>4</v>
      </c>
      <c r="P61" s="2">
        <v>13</v>
      </c>
    </row>
    <row r="62" spans="1:16" x14ac:dyDescent="0.2">
      <c r="A62" s="2">
        <v>4</v>
      </c>
      <c r="D62" s="2">
        <v>1</v>
      </c>
      <c r="P62" s="2">
        <v>14</v>
      </c>
    </row>
    <row r="63" spans="1:16" x14ac:dyDescent="0.2">
      <c r="A63" s="2">
        <v>4</v>
      </c>
      <c r="D63" s="2">
        <v>1</v>
      </c>
      <c r="P63" s="2">
        <v>14</v>
      </c>
    </row>
    <row r="64" spans="1:16" x14ac:dyDescent="0.2">
      <c r="A64" s="2">
        <v>2</v>
      </c>
      <c r="D64" s="2">
        <v>4</v>
      </c>
      <c r="P64" s="2">
        <v>24</v>
      </c>
    </row>
    <row r="65" spans="1:16" x14ac:dyDescent="0.2">
      <c r="A65" s="2">
        <v>4</v>
      </c>
      <c r="D65" s="2">
        <v>1</v>
      </c>
      <c r="P65" s="2">
        <v>15</v>
      </c>
    </row>
    <row r="66" spans="1:16" x14ac:dyDescent="0.2">
      <c r="A66" s="2">
        <v>4</v>
      </c>
      <c r="D66" s="2">
        <v>1</v>
      </c>
      <c r="P66" s="2">
        <v>14</v>
      </c>
    </row>
    <row r="67" spans="1:16" x14ac:dyDescent="0.2">
      <c r="A67" s="2">
        <v>4</v>
      </c>
      <c r="D67" s="2">
        <v>4</v>
      </c>
      <c r="P67" s="2">
        <v>27</v>
      </c>
    </row>
    <row r="68" spans="1:16" x14ac:dyDescent="0.2">
      <c r="A68" s="2">
        <v>2</v>
      </c>
      <c r="D68" s="2">
        <v>2</v>
      </c>
      <c r="P68" s="2">
        <v>31</v>
      </c>
    </row>
    <row r="69" spans="1:16" x14ac:dyDescent="0.2">
      <c r="A69" s="2">
        <v>2</v>
      </c>
      <c r="D69" s="2">
        <v>1</v>
      </c>
      <c r="P69" s="2">
        <v>14</v>
      </c>
    </row>
    <row r="70" spans="1:16" x14ac:dyDescent="0.2">
      <c r="A70" s="2">
        <v>4</v>
      </c>
      <c r="D70" s="2">
        <v>1</v>
      </c>
      <c r="P70" s="2">
        <v>-1</v>
      </c>
    </row>
    <row r="71" spans="1:16" x14ac:dyDescent="0.2">
      <c r="A71" s="2">
        <v>2</v>
      </c>
      <c r="D71" s="2">
        <v>1</v>
      </c>
      <c r="P71" s="2">
        <v>12</v>
      </c>
    </row>
    <row r="72" spans="1:16" x14ac:dyDescent="0.2">
      <c r="A72" s="2">
        <v>4</v>
      </c>
      <c r="D72" s="2">
        <v>2</v>
      </c>
      <c r="P72" s="2">
        <v>16</v>
      </c>
    </row>
    <row r="73" spans="1:16" x14ac:dyDescent="0.2">
      <c r="A73" s="2">
        <v>4</v>
      </c>
      <c r="D73" s="2">
        <v>2</v>
      </c>
      <c r="P73" s="2">
        <v>14</v>
      </c>
    </row>
    <row r="74" spans="1:16" x14ac:dyDescent="0.2">
      <c r="A74" s="2">
        <v>2</v>
      </c>
      <c r="D74" s="2">
        <v>2</v>
      </c>
      <c r="P74" s="2">
        <v>25</v>
      </c>
    </row>
    <row r="75" spans="1:16" x14ac:dyDescent="0.2">
      <c r="A75" s="2">
        <v>2</v>
      </c>
      <c r="D75" s="2">
        <v>3</v>
      </c>
      <c r="P75" s="2">
        <v>5</v>
      </c>
    </row>
    <row r="76" spans="1:16" x14ac:dyDescent="0.2">
      <c r="A76" s="2">
        <v>2</v>
      </c>
      <c r="D76" s="2">
        <v>4</v>
      </c>
      <c r="P76" s="2">
        <v>12</v>
      </c>
    </row>
    <row r="77" spans="1:16" x14ac:dyDescent="0.2">
      <c r="A77" s="2">
        <v>4</v>
      </c>
      <c r="D77" s="2">
        <v>2</v>
      </c>
      <c r="P77" s="2">
        <v>21</v>
      </c>
    </row>
    <row r="78" spans="1:16" x14ac:dyDescent="0.2">
      <c r="A78" s="2">
        <v>4</v>
      </c>
      <c r="D78" s="2">
        <v>4</v>
      </c>
      <c r="P78" s="2">
        <v>12</v>
      </c>
    </row>
    <row r="79" spans="1:16" x14ac:dyDescent="0.2">
      <c r="A79" s="2">
        <v>4</v>
      </c>
      <c r="D79" s="2">
        <v>2</v>
      </c>
      <c r="P79" s="2">
        <v>6</v>
      </c>
    </row>
    <row r="80" spans="1:16" x14ac:dyDescent="0.2">
      <c r="A80" s="2">
        <v>2</v>
      </c>
      <c r="D80" s="2">
        <v>3</v>
      </c>
      <c r="P80" s="2">
        <v>9</v>
      </c>
    </row>
    <row r="81" spans="1:16" x14ac:dyDescent="0.2">
      <c r="A81" s="2">
        <v>2</v>
      </c>
      <c r="D81" s="2">
        <v>3</v>
      </c>
      <c r="P81" s="2">
        <v>5</v>
      </c>
    </row>
    <row r="82" spans="1:16" x14ac:dyDescent="0.2">
      <c r="A82" s="2">
        <v>2</v>
      </c>
      <c r="D82" s="2">
        <v>2</v>
      </c>
      <c r="P82" s="2">
        <v>14</v>
      </c>
    </row>
    <row r="83" spans="1:16" x14ac:dyDescent="0.2">
      <c r="A83" s="2">
        <v>4</v>
      </c>
      <c r="D83" s="2">
        <v>3</v>
      </c>
      <c r="P83" s="2">
        <v>17</v>
      </c>
    </row>
    <row r="84" spans="1:16" x14ac:dyDescent="0.2">
      <c r="A84" s="2">
        <v>4</v>
      </c>
      <c r="D84" s="2">
        <v>2</v>
      </c>
      <c r="P84" s="2">
        <v>3</v>
      </c>
    </row>
    <row r="85" spans="1:16" x14ac:dyDescent="0.2">
      <c r="A85" s="2">
        <v>1</v>
      </c>
      <c r="D85" s="2">
        <v>2</v>
      </c>
      <c r="P85" s="2">
        <v>12</v>
      </c>
    </row>
    <row r="86" spans="1:16" x14ac:dyDescent="0.2">
      <c r="A86" s="2">
        <v>4</v>
      </c>
      <c r="D86" s="2">
        <v>2</v>
      </c>
      <c r="P86" s="2">
        <v>11</v>
      </c>
    </row>
    <row r="87" spans="1:16" x14ac:dyDescent="0.2">
      <c r="A87" s="2">
        <v>4</v>
      </c>
      <c r="D87" s="2">
        <v>3</v>
      </c>
      <c r="P87" s="2">
        <v>13</v>
      </c>
    </row>
    <row r="88" spans="1:16" x14ac:dyDescent="0.2">
      <c r="A88" s="2">
        <v>4</v>
      </c>
      <c r="D88" s="2">
        <v>4</v>
      </c>
      <c r="P88" s="2">
        <v>14</v>
      </c>
    </row>
    <row r="89" spans="1:16" x14ac:dyDescent="0.2">
      <c r="A89" s="2">
        <v>4</v>
      </c>
      <c r="D89" s="2">
        <v>2</v>
      </c>
      <c r="P89" s="2">
        <v>9</v>
      </c>
    </row>
    <row r="90" spans="1:16" x14ac:dyDescent="0.2">
      <c r="A90" s="2">
        <v>2</v>
      </c>
      <c r="D90" s="2">
        <v>1</v>
      </c>
      <c r="P90" s="2">
        <v>30</v>
      </c>
    </row>
    <row r="91" spans="1:16" x14ac:dyDescent="0.2">
      <c r="A91" s="2">
        <v>4</v>
      </c>
      <c r="D91" s="2">
        <v>3</v>
      </c>
      <c r="P91" s="2">
        <v>11</v>
      </c>
    </row>
    <row r="92" spans="1:16" x14ac:dyDescent="0.2">
      <c r="A92" s="2">
        <v>2</v>
      </c>
      <c r="D92" s="2">
        <v>1</v>
      </c>
      <c r="P92" s="2">
        <v>7</v>
      </c>
    </row>
    <row r="93" spans="1:16" x14ac:dyDescent="0.2">
      <c r="A93" s="2">
        <v>2</v>
      </c>
      <c r="D93" s="2">
        <v>2</v>
      </c>
      <c r="P93" s="2">
        <v>17</v>
      </c>
    </row>
    <row r="94" spans="1:16" x14ac:dyDescent="0.2">
      <c r="A94" s="2">
        <v>4</v>
      </c>
      <c r="D94" s="2">
        <v>4</v>
      </c>
      <c r="P94" s="2">
        <v>18</v>
      </c>
    </row>
    <row r="95" spans="1:16" x14ac:dyDescent="0.2">
      <c r="A95" s="2">
        <v>2</v>
      </c>
      <c r="D95" s="2">
        <v>3</v>
      </c>
      <c r="P95" s="2">
        <v>16</v>
      </c>
    </row>
    <row r="96" spans="1:16" x14ac:dyDescent="0.2">
      <c r="A96" s="2">
        <v>4</v>
      </c>
      <c r="D96" s="2">
        <v>3</v>
      </c>
      <c r="P96" s="2">
        <v>7</v>
      </c>
    </row>
    <row r="97" spans="1:16" x14ac:dyDescent="0.2">
      <c r="A97" s="2">
        <v>2</v>
      </c>
      <c r="D97" s="2">
        <v>2</v>
      </c>
      <c r="P97" s="2">
        <v>4</v>
      </c>
    </row>
    <row r="98" spans="1:16" x14ac:dyDescent="0.2">
      <c r="A98" s="2">
        <v>2</v>
      </c>
      <c r="D98" s="2">
        <v>1</v>
      </c>
      <c r="P98" s="2">
        <v>22</v>
      </c>
    </row>
    <row r="99" spans="1:16" x14ac:dyDescent="0.2">
      <c r="A99" s="2">
        <v>4</v>
      </c>
      <c r="D99" s="2">
        <v>1</v>
      </c>
      <c r="P99" s="2">
        <v>14</v>
      </c>
    </row>
    <row r="100" spans="1:16" x14ac:dyDescent="0.2">
      <c r="A100" s="2">
        <v>4</v>
      </c>
      <c r="D100" s="2">
        <v>1</v>
      </c>
      <c r="P100" s="2">
        <v>11</v>
      </c>
    </row>
    <row r="101" spans="1:16" x14ac:dyDescent="0.2">
      <c r="A101" s="2">
        <v>4</v>
      </c>
      <c r="D101" s="2">
        <v>2</v>
      </c>
      <c r="P101" s="2">
        <v>12</v>
      </c>
    </row>
    <row r="102" spans="1:16" x14ac:dyDescent="0.2">
      <c r="A102" s="2">
        <v>4</v>
      </c>
      <c r="D102" s="2">
        <v>3</v>
      </c>
      <c r="P102" s="2">
        <v>5</v>
      </c>
    </row>
    <row r="103" spans="1:16" x14ac:dyDescent="0.2">
      <c r="A103" s="2">
        <v>2</v>
      </c>
      <c r="D103" s="2">
        <v>4</v>
      </c>
      <c r="P103" s="2">
        <v>12</v>
      </c>
    </row>
    <row r="104" spans="1:16" x14ac:dyDescent="0.2">
      <c r="A104" s="2">
        <v>4</v>
      </c>
      <c r="D104" s="2">
        <v>1</v>
      </c>
      <c r="P104" s="2">
        <v>14</v>
      </c>
    </row>
    <row r="105" spans="1:16" x14ac:dyDescent="0.2">
      <c r="A105" s="2">
        <v>4</v>
      </c>
      <c r="D105" s="2">
        <v>4</v>
      </c>
      <c r="P105" s="2">
        <v>5</v>
      </c>
    </row>
    <row r="106" spans="1:16" x14ac:dyDescent="0.2">
      <c r="A106" s="2">
        <v>2</v>
      </c>
      <c r="D106" s="2">
        <v>1</v>
      </c>
      <c r="P106" s="2">
        <v>11</v>
      </c>
    </row>
    <row r="107" spans="1:16" x14ac:dyDescent="0.2">
      <c r="A107" s="2">
        <v>4</v>
      </c>
      <c r="D107" s="2">
        <v>4</v>
      </c>
      <c r="P107" s="2">
        <v>10</v>
      </c>
    </row>
    <row r="108" spans="1:16" x14ac:dyDescent="0.2">
      <c r="A108" s="2">
        <v>4</v>
      </c>
      <c r="D108" s="2">
        <v>1</v>
      </c>
      <c r="P108" s="2">
        <v>9</v>
      </c>
    </row>
    <row r="109" spans="1:16" x14ac:dyDescent="0.2">
      <c r="A109" s="2">
        <v>4</v>
      </c>
      <c r="D109" s="2">
        <v>2</v>
      </c>
      <c r="P109" s="2">
        <v>11</v>
      </c>
    </row>
    <row r="110" spans="1:16" x14ac:dyDescent="0.2">
      <c r="A110" s="2">
        <v>4</v>
      </c>
      <c r="D110" s="2">
        <v>4</v>
      </c>
      <c r="P110" s="2">
        <v>11</v>
      </c>
    </row>
    <row r="111" spans="1:16" x14ac:dyDescent="0.2">
      <c r="A111" s="2">
        <v>4</v>
      </c>
      <c r="D111" s="2">
        <v>4</v>
      </c>
      <c r="P111" s="2">
        <v>40</v>
      </c>
    </row>
    <row r="112" spans="1:16" x14ac:dyDescent="0.2">
      <c r="A112" s="2">
        <v>4</v>
      </c>
      <c r="D112" s="2">
        <v>4</v>
      </c>
      <c r="P112" s="2">
        <v>16</v>
      </c>
    </row>
    <row r="113" spans="1:16" x14ac:dyDescent="0.2">
      <c r="A113" s="2">
        <v>4</v>
      </c>
      <c r="D113" s="2">
        <v>3</v>
      </c>
      <c r="P113" s="2">
        <v>20</v>
      </c>
    </row>
    <row r="114" spans="1:16" x14ac:dyDescent="0.2">
      <c r="A114" s="2">
        <v>4</v>
      </c>
      <c r="D114" s="2">
        <v>1</v>
      </c>
      <c r="P114" s="2">
        <v>14</v>
      </c>
    </row>
    <row r="115" spans="1:16" x14ac:dyDescent="0.2">
      <c r="A115" s="2">
        <v>4</v>
      </c>
      <c r="D115" s="2">
        <v>4</v>
      </c>
      <c r="P115" s="2">
        <v>12</v>
      </c>
    </row>
    <row r="116" spans="1:16" x14ac:dyDescent="0.2">
      <c r="A116" s="2">
        <v>4</v>
      </c>
      <c r="D116" s="2">
        <v>3</v>
      </c>
      <c r="P116" s="2">
        <v>11</v>
      </c>
    </row>
    <row r="117" spans="1:16" x14ac:dyDescent="0.2">
      <c r="A117" s="2">
        <v>2</v>
      </c>
      <c r="D117" s="2">
        <v>3</v>
      </c>
      <c r="P117" s="2">
        <v>18</v>
      </c>
    </row>
    <row r="118" spans="1:16" x14ac:dyDescent="0.2">
      <c r="A118" s="2">
        <v>4</v>
      </c>
      <c r="D118" s="2">
        <v>1</v>
      </c>
      <c r="P118" s="2">
        <v>11</v>
      </c>
    </row>
    <row r="119" spans="1:16" x14ac:dyDescent="0.2">
      <c r="A119" s="2">
        <v>4</v>
      </c>
      <c r="D119" s="2">
        <v>1</v>
      </c>
      <c r="P119" s="2">
        <v>25</v>
      </c>
    </row>
    <row r="120" spans="1:16" x14ac:dyDescent="0.2">
      <c r="A120" s="2">
        <v>4</v>
      </c>
      <c r="D120" s="2">
        <v>3</v>
      </c>
      <c r="P120" s="2">
        <v>11</v>
      </c>
    </row>
    <row r="121" spans="1:16" x14ac:dyDescent="0.2">
      <c r="A121" s="2">
        <v>4</v>
      </c>
      <c r="D121" s="2">
        <v>3</v>
      </c>
      <c r="P121" s="2">
        <v>32</v>
      </c>
    </row>
    <row r="122" spans="1:16" x14ac:dyDescent="0.2">
      <c r="A122" s="2">
        <v>2</v>
      </c>
      <c r="D122" s="2">
        <v>1</v>
      </c>
      <c r="P122" s="2">
        <v>1</v>
      </c>
    </row>
    <row r="123" spans="1:16" x14ac:dyDescent="0.2">
      <c r="A123" s="2">
        <v>1</v>
      </c>
      <c r="D123" s="2">
        <v>3</v>
      </c>
      <c r="P123" s="2">
        <v>9</v>
      </c>
    </row>
    <row r="124" spans="1:16" x14ac:dyDescent="0.2">
      <c r="A124" s="2">
        <v>2</v>
      </c>
      <c r="D124" s="2">
        <v>1</v>
      </c>
      <c r="P124" s="2">
        <v>22</v>
      </c>
    </row>
    <row r="125" spans="1:16" x14ac:dyDescent="0.2">
      <c r="A125" s="2">
        <v>4</v>
      </c>
      <c r="D125" s="2">
        <v>2</v>
      </c>
      <c r="P125" s="2">
        <v>22</v>
      </c>
    </row>
    <row r="126" spans="1:16" x14ac:dyDescent="0.2">
      <c r="A126" s="2">
        <v>4</v>
      </c>
      <c r="D126" s="2">
        <v>1</v>
      </c>
      <c r="P126" s="2">
        <v>12</v>
      </c>
    </row>
    <row r="127" spans="1:16" x14ac:dyDescent="0.2">
      <c r="A127" s="2">
        <v>2</v>
      </c>
      <c r="D127" s="2">
        <v>4</v>
      </c>
      <c r="P127" s="2">
        <v>34</v>
      </c>
    </row>
    <row r="128" spans="1:16" x14ac:dyDescent="0.2">
      <c r="A128" s="2">
        <v>4</v>
      </c>
      <c r="D128" s="2">
        <v>3</v>
      </c>
      <c r="P128" s="2">
        <v>11</v>
      </c>
    </row>
    <row r="129" spans="1:16" x14ac:dyDescent="0.2">
      <c r="A129" s="2">
        <v>2</v>
      </c>
      <c r="D129" s="2">
        <v>3</v>
      </c>
      <c r="P129" s="2">
        <v>11</v>
      </c>
    </row>
    <row r="130" spans="1:16" x14ac:dyDescent="0.2">
      <c r="A130" s="2">
        <v>2</v>
      </c>
      <c r="D130" s="2">
        <v>2</v>
      </c>
      <c r="P130" s="2">
        <v>25</v>
      </c>
    </row>
    <row r="131" spans="1:16" x14ac:dyDescent="0.2">
      <c r="A131" s="2">
        <v>3</v>
      </c>
      <c r="D131" s="2">
        <v>4</v>
      </c>
      <c r="P131" s="2">
        <v>35</v>
      </c>
    </row>
    <row r="132" spans="1:16" x14ac:dyDescent="0.2">
      <c r="A132" s="2">
        <v>4</v>
      </c>
      <c r="D132" s="2">
        <v>3</v>
      </c>
      <c r="P132" s="2">
        <v>31</v>
      </c>
    </row>
    <row r="133" spans="1:16" x14ac:dyDescent="0.2">
      <c r="A133" s="2">
        <v>4</v>
      </c>
      <c r="D133" s="2">
        <v>4</v>
      </c>
      <c r="P133" s="2">
        <v>42</v>
      </c>
    </row>
    <row r="134" spans="1:16" x14ac:dyDescent="0.2">
      <c r="A134" s="2">
        <v>4</v>
      </c>
      <c r="D134" s="2">
        <v>1</v>
      </c>
      <c r="P134" s="2">
        <v>29</v>
      </c>
    </row>
    <row r="135" spans="1:16" x14ac:dyDescent="0.2">
      <c r="A135" s="2">
        <v>4</v>
      </c>
      <c r="D135" s="2">
        <v>1</v>
      </c>
      <c r="P135" s="2">
        <v>12</v>
      </c>
    </row>
    <row r="136" spans="1:16" x14ac:dyDescent="0.2">
      <c r="A136" s="2">
        <v>2</v>
      </c>
      <c r="D136" s="2">
        <v>2</v>
      </c>
      <c r="P136" s="2">
        <v>21</v>
      </c>
    </row>
    <row r="137" spans="1:16" x14ac:dyDescent="0.2">
      <c r="A137" s="2">
        <v>2</v>
      </c>
      <c r="D137" s="2">
        <v>2</v>
      </c>
      <c r="P137" s="2">
        <v>21</v>
      </c>
    </row>
    <row r="138" spans="1:16" x14ac:dyDescent="0.2">
      <c r="A138" s="2">
        <v>2</v>
      </c>
      <c r="D138" s="2">
        <v>4</v>
      </c>
      <c r="P138" s="2">
        <v>18</v>
      </c>
    </row>
    <row r="139" spans="1:16" x14ac:dyDescent="0.2">
      <c r="A139" s="2">
        <v>4</v>
      </c>
      <c r="D139" s="2">
        <v>1</v>
      </c>
      <c r="P139" s="2">
        <v>33</v>
      </c>
    </row>
    <row r="140" spans="1:16" x14ac:dyDescent="0.2">
      <c r="A140" s="2">
        <v>4</v>
      </c>
      <c r="D140" s="2">
        <v>3</v>
      </c>
      <c r="P140" s="2">
        <v>9</v>
      </c>
    </row>
    <row r="141" spans="1:16" x14ac:dyDescent="0.2">
      <c r="A141" s="2">
        <v>2</v>
      </c>
      <c r="D141" s="2">
        <v>1</v>
      </c>
      <c r="P141" s="2">
        <v>41</v>
      </c>
    </row>
    <row r="142" spans="1:16" x14ac:dyDescent="0.2">
      <c r="A142" s="2">
        <v>2</v>
      </c>
      <c r="D142" s="2">
        <v>1</v>
      </c>
      <c r="P142" s="2">
        <v>39</v>
      </c>
    </row>
    <row r="143" spans="1:16" x14ac:dyDescent="0.2">
      <c r="A143" s="2">
        <v>3</v>
      </c>
      <c r="D143" s="2">
        <v>1</v>
      </c>
      <c r="P143" s="2">
        <v>37</v>
      </c>
    </row>
    <row r="144" spans="1:16" x14ac:dyDescent="0.2">
      <c r="A144" s="2">
        <v>2</v>
      </c>
      <c r="D144" s="2">
        <v>1</v>
      </c>
      <c r="P144" s="2">
        <v>13</v>
      </c>
    </row>
    <row r="145" spans="1:16" x14ac:dyDescent="0.2">
      <c r="A145" s="2">
        <v>4</v>
      </c>
      <c r="D145" s="2">
        <v>2</v>
      </c>
      <c r="P145" s="2">
        <v>28</v>
      </c>
    </row>
    <row r="146" spans="1:16" x14ac:dyDescent="0.2">
      <c r="A146" s="2">
        <v>4</v>
      </c>
      <c r="D146" s="2">
        <v>3</v>
      </c>
      <c r="P146" s="2">
        <v>12</v>
      </c>
    </row>
    <row r="147" spans="1:16" x14ac:dyDescent="0.2">
      <c r="A147" s="2">
        <v>4</v>
      </c>
      <c r="D147" s="2">
        <v>2</v>
      </c>
      <c r="P147" s="2">
        <v>22</v>
      </c>
    </row>
    <row r="148" spans="1:16" x14ac:dyDescent="0.2">
      <c r="A148" s="2">
        <v>2</v>
      </c>
      <c r="D148" s="2">
        <v>2</v>
      </c>
      <c r="P148" s="2">
        <v>7</v>
      </c>
    </row>
    <row r="149" spans="1:16" x14ac:dyDescent="0.2">
      <c r="A149" s="2">
        <v>2</v>
      </c>
      <c r="D149" s="2">
        <v>2</v>
      </c>
      <c r="P149" s="2">
        <v>12</v>
      </c>
    </row>
    <row r="150" spans="1:16" x14ac:dyDescent="0.2">
      <c r="A150" s="2">
        <v>4</v>
      </c>
      <c r="D150" s="2">
        <v>2</v>
      </c>
      <c r="P150" s="2">
        <v>12</v>
      </c>
    </row>
    <row r="151" spans="1:16" x14ac:dyDescent="0.2">
      <c r="A151" s="2">
        <v>3</v>
      </c>
      <c r="D151" s="2">
        <v>2</v>
      </c>
      <c r="P151" s="2">
        <v>25</v>
      </c>
    </row>
    <row r="152" spans="1:16" x14ac:dyDescent="0.2">
      <c r="A152" s="2">
        <v>4</v>
      </c>
      <c r="D152" s="2">
        <v>1</v>
      </c>
      <c r="P152" s="2">
        <v>43</v>
      </c>
    </row>
    <row r="153" spans="1:16" x14ac:dyDescent="0.2">
      <c r="A153" s="2">
        <v>4</v>
      </c>
      <c r="D153" s="2">
        <v>1</v>
      </c>
      <c r="P153" s="2">
        <v>12</v>
      </c>
    </row>
    <row r="154" spans="1:16" x14ac:dyDescent="0.2">
      <c r="A154" s="2">
        <v>2</v>
      </c>
      <c r="D154" s="2">
        <v>3</v>
      </c>
      <c r="P154" s="2">
        <v>12</v>
      </c>
    </row>
    <row r="155" spans="1:16" x14ac:dyDescent="0.2">
      <c r="A155" s="2">
        <v>4</v>
      </c>
      <c r="D155" s="2">
        <v>1</v>
      </c>
      <c r="P155" s="2">
        <v>9</v>
      </c>
    </row>
    <row r="156" spans="1:16" x14ac:dyDescent="0.2">
      <c r="A156" s="2">
        <v>2</v>
      </c>
      <c r="D156" s="2">
        <v>4</v>
      </c>
      <c r="P156" s="2">
        <v>15</v>
      </c>
    </row>
    <row r="157" spans="1:16" x14ac:dyDescent="0.2">
      <c r="A157" s="2">
        <v>4</v>
      </c>
      <c r="D157" s="2">
        <v>2</v>
      </c>
      <c r="P157" s="2">
        <v>17</v>
      </c>
    </row>
    <row r="158" spans="1:16" x14ac:dyDescent="0.2">
      <c r="A158" s="2">
        <v>4</v>
      </c>
      <c r="D158" s="2">
        <v>4</v>
      </c>
      <c r="P158" s="2">
        <v>18</v>
      </c>
    </row>
    <row r="159" spans="1:16" x14ac:dyDescent="0.2">
      <c r="A159" s="2">
        <v>2</v>
      </c>
      <c r="D159" s="2">
        <v>3</v>
      </c>
      <c r="P159" s="2">
        <v>9</v>
      </c>
    </row>
    <row r="160" spans="1:16" x14ac:dyDescent="0.2">
      <c r="A160" s="2">
        <v>2</v>
      </c>
      <c r="D160" s="2">
        <v>3</v>
      </c>
      <c r="P160" s="2">
        <v>14</v>
      </c>
    </row>
    <row r="161" spans="1:16" x14ac:dyDescent="0.2">
      <c r="A161" s="2">
        <v>3</v>
      </c>
      <c r="D161" s="2">
        <v>3</v>
      </c>
      <c r="P161" s="2">
        <v>18</v>
      </c>
    </row>
    <row r="162" spans="1:16" x14ac:dyDescent="0.2">
      <c r="A162" s="2">
        <v>4</v>
      </c>
      <c r="D162" s="2">
        <v>4</v>
      </c>
      <c r="P162" s="2">
        <v>21</v>
      </c>
    </row>
    <row r="163" spans="1:16" x14ac:dyDescent="0.2">
      <c r="A163" s="2">
        <v>4</v>
      </c>
      <c r="D163" s="2">
        <v>2</v>
      </c>
      <c r="P163" s="2">
        <v>12</v>
      </c>
    </row>
    <row r="164" spans="1:16" x14ac:dyDescent="0.2">
      <c r="A164" s="2">
        <v>2</v>
      </c>
      <c r="D164" s="24" t="s">
        <v>564</v>
      </c>
      <c r="E164">
        <f>COUNTIF(D1:D163,1)</f>
        <v>46</v>
      </c>
      <c r="F164">
        <f>E164/$E$168</f>
        <v>0.2822085889570552</v>
      </c>
    </row>
    <row r="165" spans="1:16" x14ac:dyDescent="0.2">
      <c r="A165" s="4" t="s">
        <v>149</v>
      </c>
      <c r="B165">
        <f>COUNTIF(A2:A164,1)</f>
        <v>4</v>
      </c>
      <c r="D165" s="24" t="s">
        <v>565</v>
      </c>
      <c r="E165">
        <f>COUNTIF(D1:D163,2)</f>
        <v>45</v>
      </c>
      <c r="F165" s="4">
        <f>E165/$E$168</f>
        <v>0.27607361963190186</v>
      </c>
    </row>
    <row r="166" spans="1:16" x14ac:dyDescent="0.2">
      <c r="A166" s="4" t="s">
        <v>116</v>
      </c>
      <c r="B166">
        <f>COUNTIF(A2:A164,2)</f>
        <v>58</v>
      </c>
      <c r="D166" s="24" t="s">
        <v>566</v>
      </c>
      <c r="E166">
        <f>COUNTIF(D1:D163,3)</f>
        <v>43</v>
      </c>
      <c r="F166" s="4">
        <f>E166/$E$168</f>
        <v>0.26380368098159507</v>
      </c>
    </row>
    <row r="167" spans="1:16" x14ac:dyDescent="0.2">
      <c r="A167" s="4" t="s">
        <v>136</v>
      </c>
      <c r="B167">
        <f>COUNTIF(A2:A164,3)</f>
        <v>8</v>
      </c>
      <c r="D167" s="24" t="s">
        <v>567</v>
      </c>
      <c r="E167">
        <f>COUNTIF(D1:D163,4)</f>
        <v>29</v>
      </c>
    </row>
    <row r="168" spans="1:16" x14ac:dyDescent="0.2">
      <c r="A168" s="4" t="s">
        <v>64</v>
      </c>
      <c r="B168">
        <f>COUNTIF(A2:A164,4)</f>
        <v>93</v>
      </c>
      <c r="E168">
        <v>163</v>
      </c>
    </row>
  </sheetData>
  <pageMargins left="0.7" right="0.7" top="0.78740157499999996" bottom="0.78740157499999996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A5F9D-B498-4E09-8E3C-767AC68D1841}">
  <dimension ref="B1:P41"/>
  <sheetViews>
    <sheetView workbookViewId="0">
      <selection activeCell="F14" sqref="F14"/>
    </sheetView>
  </sheetViews>
  <sheetFormatPr defaultRowHeight="12.75" x14ac:dyDescent="0.2"/>
  <cols>
    <col min="2" max="2" width="21.85546875" bestFit="1" customWidth="1"/>
    <col min="3" max="3" width="7.42578125" bestFit="1" customWidth="1"/>
    <col min="4" max="4" width="21.85546875" bestFit="1" customWidth="1"/>
    <col min="5" max="5" width="19.5703125" bestFit="1" customWidth="1"/>
    <col min="6" max="6" width="13.5703125" bestFit="1" customWidth="1"/>
    <col min="7" max="7" width="9.28515625" bestFit="1" customWidth="1"/>
    <col min="8" max="8" width="16.42578125" bestFit="1" customWidth="1"/>
    <col min="10" max="10" width="14" customWidth="1"/>
  </cols>
  <sheetData>
    <row r="1" spans="2:7" x14ac:dyDescent="0.2">
      <c r="C1">
        <v>70</v>
      </c>
      <c r="D1">
        <v>83</v>
      </c>
      <c r="E1">
        <v>23</v>
      </c>
      <c r="F1">
        <v>7</v>
      </c>
      <c r="G1">
        <v>3</v>
      </c>
    </row>
    <row r="2" spans="2:7" x14ac:dyDescent="0.2">
      <c r="C2" s="4" t="s">
        <v>67</v>
      </c>
      <c r="D2" s="4" t="s">
        <v>68</v>
      </c>
      <c r="E2" s="4" t="s">
        <v>119</v>
      </c>
      <c r="F2" s="4" t="s">
        <v>122</v>
      </c>
      <c r="G2" s="4" t="s">
        <v>325</v>
      </c>
    </row>
    <row r="5" spans="2:7" x14ac:dyDescent="0.2">
      <c r="B5" s="4" t="s">
        <v>67</v>
      </c>
      <c r="C5" s="4">
        <v>70</v>
      </c>
    </row>
    <row r="6" spans="2:7" x14ac:dyDescent="0.2">
      <c r="B6" s="4" t="s">
        <v>68</v>
      </c>
      <c r="C6" s="4">
        <v>83</v>
      </c>
    </row>
    <row r="7" spans="2:7" x14ac:dyDescent="0.2">
      <c r="B7" s="4" t="s">
        <v>119</v>
      </c>
      <c r="C7" s="4">
        <v>23</v>
      </c>
    </row>
    <row r="8" spans="2:7" x14ac:dyDescent="0.2">
      <c r="B8" s="4" t="s">
        <v>122</v>
      </c>
      <c r="C8" s="4">
        <v>7</v>
      </c>
    </row>
    <row r="9" spans="2:7" x14ac:dyDescent="0.2">
      <c r="B9" s="4" t="s">
        <v>325</v>
      </c>
      <c r="C9" s="4">
        <v>3</v>
      </c>
    </row>
    <row r="22" spans="8:16" x14ac:dyDescent="0.2">
      <c r="H22" s="4" t="s">
        <v>426</v>
      </c>
      <c r="I22" s="4" t="s">
        <v>427</v>
      </c>
      <c r="J22" s="4" t="s">
        <v>428</v>
      </c>
      <c r="K22" s="4" t="s">
        <v>429</v>
      </c>
      <c r="L22" s="4"/>
      <c r="M22" s="4"/>
      <c r="N22" s="4" t="s">
        <v>430</v>
      </c>
      <c r="O22" s="4" t="s">
        <v>431</v>
      </c>
      <c r="P22" s="4" t="s">
        <v>432</v>
      </c>
    </row>
    <row r="23" spans="8:16" x14ac:dyDescent="0.2">
      <c r="H23" s="4" t="s">
        <v>433</v>
      </c>
      <c r="I23" s="4">
        <v>150</v>
      </c>
      <c r="J23" s="4">
        <f>I23/I25</f>
        <v>0.47169811320754718</v>
      </c>
      <c r="K23" s="4">
        <f>J23</f>
        <v>0.47169811320754718</v>
      </c>
      <c r="L23" s="4"/>
      <c r="M23" s="4"/>
      <c r="N23" s="4">
        <f>1-K23</f>
        <v>0.52830188679245282</v>
      </c>
      <c r="O23" s="4">
        <f>N23*K23</f>
        <v>0.24919900320398719</v>
      </c>
      <c r="P23" s="4">
        <f>2*O23</f>
        <v>0.49839800640797438</v>
      </c>
    </row>
    <row r="24" spans="8:16" x14ac:dyDescent="0.2">
      <c r="H24" s="18" t="s">
        <v>434</v>
      </c>
      <c r="I24" s="4">
        <v>168</v>
      </c>
      <c r="J24" s="4">
        <f>I24/I25</f>
        <v>0.52830188679245282</v>
      </c>
      <c r="K24" s="4">
        <f>J23+J24</f>
        <v>1</v>
      </c>
      <c r="L24" s="4"/>
      <c r="M24" s="4">
        <f>K24-K23</f>
        <v>0.52830188679245282</v>
      </c>
      <c r="N24" s="4"/>
      <c r="O24" s="4"/>
      <c r="P24" s="4"/>
    </row>
    <row r="25" spans="8:16" x14ac:dyDescent="0.2">
      <c r="H25" s="4" t="s">
        <v>418</v>
      </c>
      <c r="I25" s="4">
        <v>318</v>
      </c>
      <c r="J25" s="4">
        <f>J23+J24</f>
        <v>1</v>
      </c>
      <c r="K25" s="4"/>
      <c r="L25" s="4"/>
      <c r="M25" s="4"/>
      <c r="N25" s="4"/>
      <c r="O25" s="4"/>
      <c r="P25" s="4"/>
    </row>
    <row r="35" spans="7:14" x14ac:dyDescent="0.2">
      <c r="J35">
        <f>QUARTILE(I37:I40,1)</f>
        <v>0.29141104294478531</v>
      </c>
      <c r="K35" s="4">
        <f>QUARTILE(H37:I40,1)</f>
        <v>4.2944785276073622E-2</v>
      </c>
      <c r="L35" s="4">
        <f>QUARTILE(I37:J40,0)</f>
        <v>2.4539877300613498E-2</v>
      </c>
      <c r="M35" s="4" t="e">
        <f>QUARTILE(J37:K40,0)</f>
        <v>#NUM!</v>
      </c>
      <c r="N35" s="4" t="e">
        <f>QUARTILE(K37:L40,0)</f>
        <v>#NUM!</v>
      </c>
    </row>
    <row r="37" spans="7:14" x14ac:dyDescent="0.2">
      <c r="G37">
        <v>4</v>
      </c>
      <c r="H37">
        <f>G37/G41</f>
        <v>2.4539877300613498E-2</v>
      </c>
      <c r="I37">
        <f>H37</f>
        <v>2.4539877300613498E-2</v>
      </c>
    </row>
    <row r="38" spans="7:14" x14ac:dyDescent="0.2">
      <c r="G38">
        <v>58</v>
      </c>
      <c r="H38" s="4">
        <f>G38/$G$41</f>
        <v>0.35582822085889571</v>
      </c>
      <c r="I38" s="4">
        <f>$H$37+$H$38</f>
        <v>0.38036809815950923</v>
      </c>
    </row>
    <row r="39" spans="7:14" x14ac:dyDescent="0.2">
      <c r="G39">
        <v>8</v>
      </c>
      <c r="H39" s="4">
        <f>G39/$G$41</f>
        <v>4.9079754601226995E-2</v>
      </c>
      <c r="I39" s="4">
        <f>$H$37+$H$38+$H$39</f>
        <v>0.42944785276073622</v>
      </c>
    </row>
    <row r="40" spans="7:14" x14ac:dyDescent="0.2">
      <c r="G40">
        <v>93</v>
      </c>
      <c r="H40" s="4">
        <f>G40/$G$41</f>
        <v>0.57055214723926384</v>
      </c>
      <c r="I40" s="4">
        <f>$H$37+$H$38+$H$39+H40</f>
        <v>1</v>
      </c>
    </row>
    <row r="41" spans="7:14" x14ac:dyDescent="0.2">
      <c r="G41">
        <f>SUM(G37:G40)</f>
        <v>163</v>
      </c>
      <c r="H41" s="4">
        <f>G41/$G$41</f>
        <v>1</v>
      </c>
      <c r="I41" s="4"/>
    </row>
  </sheetData>
  <pageMargins left="0.7" right="0.7" top="0.78740157499999996" bottom="0.78740157499999996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06308-75C0-42F0-A679-5DED8E5D8091}">
  <dimension ref="A1:I13"/>
  <sheetViews>
    <sheetView workbookViewId="0">
      <selection activeCell="C9" sqref="C9"/>
    </sheetView>
  </sheetViews>
  <sheetFormatPr defaultRowHeight="12.75" x14ac:dyDescent="0.2"/>
  <cols>
    <col min="6" max="6" width="9.5703125" bestFit="1" customWidth="1"/>
  </cols>
  <sheetData>
    <row r="1" spans="1:9" ht="18.75" x14ac:dyDescent="0.2">
      <c r="A1" s="103" t="s">
        <v>405</v>
      </c>
      <c r="B1" s="103"/>
      <c r="C1" s="103"/>
      <c r="D1" s="103"/>
      <c r="E1" s="103"/>
      <c r="F1" s="103"/>
      <c r="G1" s="103"/>
    </row>
    <row r="2" spans="1:9" ht="15" x14ac:dyDescent="0.2">
      <c r="A2" s="104" t="s">
        <v>406</v>
      </c>
      <c r="B2" s="104"/>
      <c r="C2" s="104"/>
      <c r="D2" s="104"/>
      <c r="E2" s="104"/>
      <c r="F2" s="104"/>
      <c r="G2" s="104"/>
    </row>
    <row r="3" spans="1:9" ht="15.75" x14ac:dyDescent="0.2">
      <c r="A3" s="105" t="s">
        <v>407</v>
      </c>
      <c r="B3" s="5" t="s">
        <v>408</v>
      </c>
      <c r="C3" s="106" t="s">
        <v>409</v>
      </c>
      <c r="D3" s="106"/>
      <c r="E3" s="106" t="s">
        <v>410</v>
      </c>
      <c r="F3" s="106"/>
      <c r="G3" s="106"/>
    </row>
    <row r="4" spans="1:9" ht="75" x14ac:dyDescent="0.2">
      <c r="A4" s="105"/>
      <c r="B4" s="6" t="s">
        <v>411</v>
      </c>
      <c r="C4" s="6" t="s">
        <v>412</v>
      </c>
      <c r="D4" s="6" t="s">
        <v>413</v>
      </c>
      <c r="E4" s="6" t="s">
        <v>414</v>
      </c>
      <c r="F4" s="6" t="s">
        <v>415</v>
      </c>
      <c r="G4" s="6" t="s">
        <v>416</v>
      </c>
    </row>
    <row r="5" spans="1:9" ht="15" x14ac:dyDescent="0.2">
      <c r="A5" s="7" t="s">
        <v>417</v>
      </c>
      <c r="B5" s="8" t="s">
        <v>403</v>
      </c>
      <c r="C5" s="9">
        <f>C9/D9</f>
        <v>0.67261904761904767</v>
      </c>
      <c r="D5" s="10">
        <f>SUM(B10:C10)</f>
        <v>0.54099348072562359</v>
      </c>
      <c r="E5" s="10">
        <f>1-C5</f>
        <v>0.32738095238095233</v>
      </c>
      <c r="F5" s="16">
        <f>1-D5</f>
        <v>0.45900651927437641</v>
      </c>
      <c r="G5" s="10">
        <f>-(B11*B13+C11*C13)</f>
        <v>0.6274413979573179</v>
      </c>
    </row>
    <row r="6" spans="1:9" ht="15" x14ac:dyDescent="0.2">
      <c r="A6" s="7"/>
      <c r="B6" s="8"/>
      <c r="C6" s="11"/>
      <c r="D6" s="10"/>
      <c r="E6" s="10"/>
      <c r="F6" s="10"/>
      <c r="G6" s="10"/>
    </row>
    <row r="7" spans="1:9" x14ac:dyDescent="0.2">
      <c r="A7" s="4"/>
      <c r="B7" s="4"/>
      <c r="C7" s="4"/>
      <c r="D7" s="4"/>
      <c r="E7" s="4"/>
      <c r="F7" s="4"/>
      <c r="G7" s="4"/>
    </row>
    <row r="8" spans="1:9" ht="15" x14ac:dyDescent="0.25">
      <c r="A8" s="12" t="s">
        <v>417</v>
      </c>
      <c r="B8" s="13" t="s">
        <v>404</v>
      </c>
      <c r="C8" s="13" t="s">
        <v>403</v>
      </c>
      <c r="D8" s="13" t="s">
        <v>418</v>
      </c>
      <c r="E8" s="4"/>
      <c r="F8" s="4"/>
      <c r="G8" s="4"/>
    </row>
    <row r="9" spans="1:9" ht="15" x14ac:dyDescent="0.25">
      <c r="A9" s="4"/>
      <c r="B9" s="13">
        <v>50</v>
      </c>
      <c r="C9" s="13">
        <v>113</v>
      </c>
      <c r="D9" s="13">
        <v>168</v>
      </c>
      <c r="E9" s="4"/>
      <c r="F9" s="4"/>
      <c r="G9" s="4"/>
    </row>
    <row r="10" spans="1:9" x14ac:dyDescent="0.2">
      <c r="A10" s="4"/>
      <c r="B10" s="4">
        <f>(B9/D9)^2</f>
        <v>8.8577097505668931E-2</v>
      </c>
      <c r="C10" s="4">
        <f>(C9/D9)^2</f>
        <v>0.4524163832199547</v>
      </c>
      <c r="D10" s="4"/>
      <c r="E10" s="4"/>
      <c r="F10" s="4"/>
      <c r="G10" s="4"/>
    </row>
    <row r="11" spans="1:9" x14ac:dyDescent="0.2">
      <c r="A11" s="4"/>
      <c r="B11" s="4">
        <f>B9/D9</f>
        <v>0.29761904761904762</v>
      </c>
      <c r="C11" s="4">
        <f>C9/D9</f>
        <v>0.67261904761904767</v>
      </c>
      <c r="D11" s="4"/>
      <c r="E11" s="4"/>
      <c r="F11" s="4"/>
      <c r="G11" s="4"/>
      <c r="I11">
        <f>(D9^2-(B9^2+C9^2))/D9^2</f>
        <v>0.45900651927437641</v>
      </c>
    </row>
    <row r="12" spans="1:9" x14ac:dyDescent="0.2">
      <c r="A12" s="4"/>
      <c r="B12" s="14">
        <f>B11^(0.5)</f>
        <v>0.54554472558998091</v>
      </c>
      <c r="C12" s="15">
        <f>C11^(0.5)</f>
        <v>0.82013355474523031</v>
      </c>
      <c r="D12" s="4">
        <f>SUM(B12:C12)</f>
        <v>1.3656782803352112</v>
      </c>
      <c r="E12" s="4"/>
      <c r="F12" s="4"/>
      <c r="G12" s="4"/>
    </row>
    <row r="13" spans="1:9" x14ac:dyDescent="0.2">
      <c r="A13" s="4"/>
      <c r="B13" s="4">
        <f>LN(B11)</f>
        <v>-1.2119409739751128</v>
      </c>
      <c r="C13" s="4">
        <f>LN(C11)</f>
        <v>-0.39657616069091828</v>
      </c>
      <c r="D13" s="4"/>
      <c r="E13" s="4"/>
      <c r="F13" s="4"/>
      <c r="G13" s="4"/>
    </row>
  </sheetData>
  <mergeCells count="5">
    <mergeCell ref="A1:G1"/>
    <mergeCell ref="A2:G2"/>
    <mergeCell ref="A3:A4"/>
    <mergeCell ref="C3:D3"/>
    <mergeCell ref="E3:G3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45F15-E9B8-45D3-A05C-F33EF117D70C}">
  <dimension ref="A1:Q172"/>
  <sheetViews>
    <sheetView tabSelected="1" topLeftCell="A124" workbookViewId="0">
      <selection activeCell="D2" sqref="D2:D163"/>
    </sheetView>
  </sheetViews>
  <sheetFormatPr defaultRowHeight="12.75" x14ac:dyDescent="0.2"/>
  <cols>
    <col min="11" max="11" width="20" customWidth="1"/>
  </cols>
  <sheetData>
    <row r="1" spans="1:17" x14ac:dyDescent="0.2">
      <c r="A1" s="2"/>
      <c r="B1" s="4" t="s">
        <v>6</v>
      </c>
      <c r="D1" s="4" t="s">
        <v>6</v>
      </c>
      <c r="F1">
        <v>15</v>
      </c>
      <c r="G1">
        <f>COUNTIF(D2:D163,15)</f>
        <v>1</v>
      </c>
      <c r="M1" s="4"/>
    </row>
    <row r="2" spans="1:17" x14ac:dyDescent="0.2">
      <c r="A2" s="2"/>
      <c r="B2" s="1" t="s">
        <v>490</v>
      </c>
      <c r="D2" s="1">
        <v>15</v>
      </c>
      <c r="F2">
        <v>16</v>
      </c>
      <c r="G2" s="4">
        <f>COUNTIF(D3:D164,16)</f>
        <v>1</v>
      </c>
      <c r="K2" s="4"/>
      <c r="M2" s="4"/>
    </row>
    <row r="3" spans="1:17" x14ac:dyDescent="0.2">
      <c r="A3" s="2"/>
      <c r="B3" s="1">
        <v>25</v>
      </c>
      <c r="D3" s="85">
        <v>16</v>
      </c>
      <c r="F3">
        <v>17</v>
      </c>
      <c r="G3" s="4">
        <f>COUNTIF(D4:D165,17)</f>
        <v>1</v>
      </c>
      <c r="K3" s="4"/>
      <c r="M3" s="4"/>
    </row>
    <row r="4" spans="1:17" x14ac:dyDescent="0.2">
      <c r="A4" s="2"/>
      <c r="B4" s="1">
        <v>22</v>
      </c>
      <c r="D4" s="1">
        <v>17</v>
      </c>
      <c r="F4">
        <v>18</v>
      </c>
      <c r="G4" s="4">
        <f>COUNTIF(D5:D166,18)</f>
        <v>2</v>
      </c>
      <c r="K4" s="4"/>
      <c r="M4" s="4"/>
    </row>
    <row r="5" spans="1:17" x14ac:dyDescent="0.2">
      <c r="A5" s="2"/>
      <c r="B5" s="1">
        <v>22</v>
      </c>
      <c r="D5" s="1">
        <v>18</v>
      </c>
      <c r="F5">
        <v>19</v>
      </c>
      <c r="G5" s="4">
        <f>COUNTIF(D6:D167,19)</f>
        <v>1</v>
      </c>
      <c r="K5" s="4"/>
      <c r="M5" s="4"/>
    </row>
    <row r="6" spans="1:17" x14ac:dyDescent="0.2">
      <c r="A6" s="2"/>
      <c r="B6" s="1">
        <v>31</v>
      </c>
      <c r="D6" s="1">
        <v>18</v>
      </c>
      <c r="F6">
        <v>20</v>
      </c>
      <c r="G6" s="4">
        <f>COUNTIF(D7:D168,20)</f>
        <v>6</v>
      </c>
      <c r="K6" s="4"/>
      <c r="M6" s="4"/>
    </row>
    <row r="7" spans="1:17" x14ac:dyDescent="0.2">
      <c r="A7" s="2"/>
      <c r="B7" s="1">
        <v>30</v>
      </c>
      <c r="D7" s="1">
        <v>19</v>
      </c>
      <c r="F7">
        <v>21</v>
      </c>
      <c r="G7" s="4">
        <f>COUNTIF(D8:D169,21)</f>
        <v>4</v>
      </c>
      <c r="K7" s="4"/>
      <c r="M7" s="4"/>
    </row>
    <row r="8" spans="1:17" x14ac:dyDescent="0.2">
      <c r="A8" s="2"/>
      <c r="B8" s="1">
        <v>45</v>
      </c>
      <c r="D8" s="1">
        <v>20</v>
      </c>
      <c r="F8">
        <v>22</v>
      </c>
      <c r="G8" s="4">
        <f>COUNTIF(D9:D170,22)</f>
        <v>13</v>
      </c>
      <c r="K8" s="4"/>
      <c r="M8" s="4"/>
    </row>
    <row r="9" spans="1:17" x14ac:dyDescent="0.2">
      <c r="A9" s="2"/>
      <c r="B9" s="1" t="s">
        <v>485</v>
      </c>
      <c r="D9" s="1">
        <v>20</v>
      </c>
      <c r="F9">
        <v>23</v>
      </c>
      <c r="G9" s="4">
        <f>COUNTIF(D10:D171,23)</f>
        <v>13</v>
      </c>
      <c r="H9">
        <f>SUM(G1:G9)</f>
        <v>42</v>
      </c>
      <c r="K9" s="4"/>
      <c r="M9" s="4"/>
      <c r="Q9">
        <f>163/3</f>
        <v>54.333333333333336</v>
      </c>
    </row>
    <row r="10" spans="1:17" x14ac:dyDescent="0.2">
      <c r="A10" s="2"/>
      <c r="B10" s="1" t="s">
        <v>486</v>
      </c>
      <c r="D10" s="1">
        <v>20</v>
      </c>
      <c r="F10">
        <v>24</v>
      </c>
      <c r="G10" s="4">
        <f>COUNTIF(D11:D172,24)</f>
        <v>19</v>
      </c>
      <c r="K10" s="4"/>
      <c r="M10" s="4"/>
    </row>
    <row r="11" spans="1:17" x14ac:dyDescent="0.2">
      <c r="A11" s="2"/>
      <c r="B11" s="1">
        <v>27</v>
      </c>
      <c r="D11" s="1">
        <v>20</v>
      </c>
      <c r="F11">
        <v>25</v>
      </c>
      <c r="G11" s="4">
        <f t="shared" ref="G11:G19" si="0">COUNTIF(D12:D173,F11)</f>
        <v>7</v>
      </c>
      <c r="K11" s="4"/>
      <c r="M11" s="4"/>
      <c r="P11" s="24" t="s">
        <v>481</v>
      </c>
      <c r="Q11">
        <f>SUM(K2:K9)</f>
        <v>0</v>
      </c>
    </row>
    <row r="12" spans="1:17" x14ac:dyDescent="0.2">
      <c r="A12" s="2"/>
      <c r="B12" s="1">
        <v>25</v>
      </c>
      <c r="D12" s="1">
        <v>20</v>
      </c>
      <c r="F12">
        <v>26</v>
      </c>
      <c r="G12" s="4">
        <f t="shared" si="0"/>
        <v>13</v>
      </c>
      <c r="K12" s="4"/>
      <c r="M12" s="4"/>
      <c r="P12" s="24" t="s">
        <v>482</v>
      </c>
      <c r="Q12">
        <f>SUM(K10:K18)</f>
        <v>0</v>
      </c>
    </row>
    <row r="13" spans="1:17" x14ac:dyDescent="0.2">
      <c r="A13" s="2"/>
      <c r="B13" s="1">
        <v>25</v>
      </c>
      <c r="D13" s="85">
        <v>20</v>
      </c>
      <c r="F13" s="4">
        <v>27</v>
      </c>
      <c r="G13" s="4">
        <f t="shared" si="0"/>
        <v>8</v>
      </c>
      <c r="K13" s="4"/>
      <c r="M13" s="4"/>
      <c r="P13" s="24" t="s">
        <v>480</v>
      </c>
      <c r="Q13">
        <f>SUM(K19:K42)</f>
        <v>0</v>
      </c>
    </row>
    <row r="14" spans="1:17" x14ac:dyDescent="0.2">
      <c r="A14" s="2"/>
      <c r="B14" s="1">
        <v>60</v>
      </c>
      <c r="D14" s="1">
        <v>21</v>
      </c>
      <c r="F14" s="4">
        <v>28</v>
      </c>
      <c r="G14" s="4">
        <f t="shared" si="0"/>
        <v>4</v>
      </c>
      <c r="K14" s="4"/>
      <c r="M14" s="4"/>
    </row>
    <row r="15" spans="1:17" x14ac:dyDescent="0.2">
      <c r="A15" s="2"/>
      <c r="B15" s="1">
        <v>23</v>
      </c>
      <c r="D15" s="1">
        <v>21</v>
      </c>
      <c r="F15" s="4">
        <v>29</v>
      </c>
      <c r="G15" s="4">
        <f t="shared" si="0"/>
        <v>3</v>
      </c>
      <c r="K15" s="4"/>
      <c r="M15" s="4"/>
    </row>
    <row r="16" spans="1:17" x14ac:dyDescent="0.2">
      <c r="A16" s="2"/>
      <c r="B16" s="1">
        <v>35</v>
      </c>
      <c r="D16" s="1">
        <v>21</v>
      </c>
      <c r="F16" s="4">
        <v>30</v>
      </c>
      <c r="G16" s="4">
        <f t="shared" si="0"/>
        <v>10</v>
      </c>
      <c r="J16" s="4"/>
      <c r="K16" s="4"/>
      <c r="M16" s="4"/>
    </row>
    <row r="17" spans="1:16" x14ac:dyDescent="0.2">
      <c r="A17" s="2"/>
      <c r="B17" s="1">
        <v>27</v>
      </c>
      <c r="D17" s="1">
        <v>21</v>
      </c>
      <c r="F17" s="4">
        <v>31</v>
      </c>
      <c r="G17" s="4">
        <f t="shared" si="0"/>
        <v>4</v>
      </c>
      <c r="J17" s="4"/>
      <c r="K17" s="4"/>
      <c r="M17" s="4"/>
    </row>
    <row r="18" spans="1:16" x14ac:dyDescent="0.2">
      <c r="A18" s="2"/>
      <c r="B18" s="1">
        <v>17</v>
      </c>
      <c r="D18" s="1">
        <v>22</v>
      </c>
      <c r="F18" s="4">
        <v>32</v>
      </c>
      <c r="G18" s="4">
        <f t="shared" si="0"/>
        <v>4</v>
      </c>
      <c r="H18">
        <f>SUM(G10:G18)</f>
        <v>72</v>
      </c>
      <c r="J18" s="4"/>
      <c r="K18" s="4"/>
      <c r="M18" s="4"/>
      <c r="O18">
        <f>1+3.3*LOG10(41)</f>
        <v>6.3221867271751266</v>
      </c>
      <c r="P18">
        <v>6</v>
      </c>
    </row>
    <row r="19" spans="1:16" x14ac:dyDescent="0.2">
      <c r="A19" s="2"/>
      <c r="B19" s="1">
        <v>43</v>
      </c>
      <c r="D19" s="1">
        <v>22</v>
      </c>
      <c r="F19" s="4">
        <v>33</v>
      </c>
      <c r="G19" s="4">
        <f t="shared" si="0"/>
        <v>4</v>
      </c>
      <c r="J19" s="4"/>
      <c r="K19" s="4"/>
      <c r="M19" s="4"/>
      <c r="O19" s="24">
        <f>1+3.3*LOG10(200)</f>
        <v>8.5933989856911381</v>
      </c>
    </row>
    <row r="20" spans="1:16" x14ac:dyDescent="0.2">
      <c r="A20" s="2"/>
      <c r="B20" s="1">
        <v>32</v>
      </c>
      <c r="D20" s="1">
        <v>22</v>
      </c>
      <c r="F20" s="4">
        <v>35</v>
      </c>
      <c r="G20" s="4">
        <f t="shared" ref="G20:G25" si="1">COUNTIF(D22:D183,F20)</f>
        <v>5</v>
      </c>
      <c r="J20" s="4"/>
      <c r="K20" s="4"/>
      <c r="M20" s="4"/>
    </row>
    <row r="21" spans="1:16" x14ac:dyDescent="0.2">
      <c r="A21" s="2"/>
      <c r="B21" s="1">
        <v>32</v>
      </c>
      <c r="D21" s="1">
        <v>22</v>
      </c>
      <c r="F21" s="4">
        <v>36</v>
      </c>
      <c r="G21" s="4">
        <f t="shared" si="1"/>
        <v>2</v>
      </c>
      <c r="J21" s="4"/>
      <c r="K21" s="4"/>
      <c r="M21" s="4"/>
    </row>
    <row r="22" spans="1:16" x14ac:dyDescent="0.2">
      <c r="A22" s="2"/>
      <c r="B22" s="1">
        <v>36</v>
      </c>
      <c r="D22" s="1">
        <v>22</v>
      </c>
      <c r="F22" s="4">
        <v>37</v>
      </c>
      <c r="G22" s="4">
        <f t="shared" si="1"/>
        <v>3</v>
      </c>
      <c r="J22" s="4"/>
      <c r="K22" s="4"/>
      <c r="M22" s="4"/>
    </row>
    <row r="23" spans="1:16" x14ac:dyDescent="0.2">
      <c r="A23" s="2"/>
      <c r="B23" s="1">
        <v>37</v>
      </c>
      <c r="D23" s="1">
        <v>22</v>
      </c>
      <c r="F23" s="4">
        <v>38</v>
      </c>
      <c r="G23" s="4">
        <f t="shared" si="1"/>
        <v>8</v>
      </c>
      <c r="J23" s="4"/>
      <c r="K23" s="4"/>
      <c r="M23" s="4"/>
    </row>
    <row r="24" spans="1:16" x14ac:dyDescent="0.2">
      <c r="A24" s="2"/>
      <c r="B24" s="1">
        <v>37</v>
      </c>
      <c r="D24" s="1">
        <v>22</v>
      </c>
      <c r="F24" s="4">
        <v>39</v>
      </c>
      <c r="G24" s="4">
        <f t="shared" si="1"/>
        <v>1</v>
      </c>
      <c r="J24" s="4"/>
      <c r="K24" s="4"/>
      <c r="M24" s="4"/>
    </row>
    <row r="25" spans="1:16" x14ac:dyDescent="0.2">
      <c r="A25" s="2"/>
      <c r="B25" s="1">
        <v>36</v>
      </c>
      <c r="D25" s="1">
        <v>22</v>
      </c>
      <c r="F25" s="4">
        <v>40</v>
      </c>
      <c r="G25" s="4">
        <f t="shared" si="1"/>
        <v>1</v>
      </c>
      <c r="J25" s="4"/>
      <c r="K25" s="4"/>
      <c r="M25" s="4"/>
    </row>
    <row r="26" spans="1:16" x14ac:dyDescent="0.2">
      <c r="A26" s="2"/>
      <c r="B26" s="1">
        <v>30</v>
      </c>
      <c r="D26" s="1">
        <v>22</v>
      </c>
      <c r="F26" s="4">
        <v>42</v>
      </c>
      <c r="G26" s="4">
        <f>COUNTIF(D29:D190,F26)</f>
        <v>1</v>
      </c>
      <c r="J26" s="4"/>
      <c r="K26" s="4"/>
      <c r="M26" s="4"/>
    </row>
    <row r="27" spans="1:16" x14ac:dyDescent="0.2">
      <c r="A27" s="2"/>
      <c r="B27" s="1" t="s">
        <v>487</v>
      </c>
      <c r="D27" s="1">
        <v>22</v>
      </c>
      <c r="F27" s="4">
        <v>43</v>
      </c>
      <c r="G27" s="4">
        <f>COUNTIF(D30:D191,F27)</f>
        <v>3</v>
      </c>
      <c r="J27" s="4"/>
      <c r="K27" s="4"/>
      <c r="M27" s="4"/>
    </row>
    <row r="28" spans="1:16" x14ac:dyDescent="0.2">
      <c r="A28" s="2"/>
      <c r="B28" s="1">
        <v>18</v>
      </c>
      <c r="D28" s="1">
        <v>22</v>
      </c>
      <c r="F28" s="4">
        <v>44</v>
      </c>
      <c r="G28" s="4">
        <f>COUNTIF(D31:D192,F28)</f>
        <v>1</v>
      </c>
      <c r="J28" s="4"/>
      <c r="K28" s="4"/>
      <c r="M28" s="4"/>
    </row>
    <row r="29" spans="1:16" x14ac:dyDescent="0.2">
      <c r="A29" s="2"/>
      <c r="B29" s="1">
        <v>40</v>
      </c>
      <c r="D29" s="1">
        <v>22</v>
      </c>
      <c r="F29" s="4">
        <v>45</v>
      </c>
      <c r="G29" s="4">
        <f>COUNTIF(D32:D193,F29)</f>
        <v>3</v>
      </c>
      <c r="J29" s="4"/>
      <c r="K29" s="4"/>
      <c r="M29" s="4"/>
    </row>
    <row r="30" spans="1:16" x14ac:dyDescent="0.2">
      <c r="A30" s="2"/>
      <c r="B30" s="1">
        <v>38</v>
      </c>
      <c r="D30" s="85">
        <v>22</v>
      </c>
      <c r="F30" s="4">
        <v>48</v>
      </c>
      <c r="G30" s="4">
        <f>COUNTIF(D35:D196,F30)</f>
        <v>2</v>
      </c>
      <c r="J30" s="4"/>
      <c r="K30" s="4"/>
      <c r="M30" s="4"/>
    </row>
    <row r="31" spans="1:16" x14ac:dyDescent="0.2">
      <c r="A31" s="2"/>
      <c r="B31" s="1">
        <v>30</v>
      </c>
      <c r="D31" s="1">
        <v>23</v>
      </c>
      <c r="F31" s="4">
        <v>49</v>
      </c>
      <c r="G31" s="4">
        <f>COUNTIF(D36:D197,F31)</f>
        <v>2</v>
      </c>
      <c r="J31" s="4"/>
      <c r="K31" s="4"/>
      <c r="M31" s="4"/>
    </row>
    <row r="32" spans="1:16" x14ac:dyDescent="0.2">
      <c r="A32" s="2"/>
      <c r="B32" s="1">
        <v>22</v>
      </c>
      <c r="D32" s="1">
        <v>23</v>
      </c>
      <c r="F32" s="4">
        <v>50</v>
      </c>
      <c r="G32" s="4">
        <f>COUNTIF(D37:D198,F32)</f>
        <v>1</v>
      </c>
      <c r="J32" s="4"/>
      <c r="K32" s="4"/>
      <c r="M32" s="4"/>
    </row>
    <row r="33" spans="1:17" x14ac:dyDescent="0.2">
      <c r="A33" s="2"/>
      <c r="B33" s="1" t="s">
        <v>488</v>
      </c>
      <c r="D33" s="1">
        <v>23</v>
      </c>
      <c r="F33" s="4">
        <v>51</v>
      </c>
      <c r="G33" s="4">
        <f>COUNTIF(D38:D199,F33)</f>
        <v>1</v>
      </c>
      <c r="J33" s="4"/>
      <c r="K33" s="4"/>
      <c r="M33" s="4"/>
      <c r="Q33">
        <f>41/6</f>
        <v>6.833333333333333</v>
      </c>
    </row>
    <row r="34" spans="1:17" x14ac:dyDescent="0.2">
      <c r="A34" s="2"/>
      <c r="B34" s="1">
        <v>24</v>
      </c>
      <c r="D34" s="1">
        <v>23</v>
      </c>
      <c r="F34" s="4">
        <v>54</v>
      </c>
      <c r="G34" s="4">
        <f>COUNTIF(D41:D202,F34)</f>
        <v>1</v>
      </c>
      <c r="J34" s="4"/>
      <c r="K34" s="4"/>
      <c r="M34" s="4"/>
    </row>
    <row r="35" spans="1:17" x14ac:dyDescent="0.2">
      <c r="A35" s="2"/>
      <c r="B35" s="1">
        <v>49</v>
      </c>
      <c r="D35" s="1">
        <v>23</v>
      </c>
      <c r="F35" s="4">
        <v>56</v>
      </c>
      <c r="G35" s="4">
        <f>COUNTIF(D43:D204,F35)</f>
        <v>2</v>
      </c>
      <c r="J35" s="4"/>
      <c r="K35" s="4"/>
      <c r="M35" s="4"/>
    </row>
    <row r="36" spans="1:17" x14ac:dyDescent="0.2">
      <c r="A36" s="2"/>
      <c r="B36" s="1">
        <v>27</v>
      </c>
      <c r="D36" s="1">
        <v>23</v>
      </c>
      <c r="F36" s="4">
        <v>58</v>
      </c>
      <c r="G36" s="4">
        <f>COUNTIF(D45:D206,F36)</f>
        <v>1</v>
      </c>
      <c r="J36" s="4"/>
      <c r="K36" s="4"/>
      <c r="M36" s="4"/>
    </row>
    <row r="37" spans="1:17" x14ac:dyDescent="0.2">
      <c r="A37" s="2"/>
      <c r="B37" s="1">
        <v>38</v>
      </c>
      <c r="D37" s="1">
        <v>23</v>
      </c>
      <c r="F37" s="4">
        <v>60</v>
      </c>
      <c r="G37" s="4">
        <f>COUNTIF(D47:D208,F37)</f>
        <v>1</v>
      </c>
      <c r="J37" s="4"/>
      <c r="K37" s="4"/>
      <c r="M37" s="4"/>
    </row>
    <row r="38" spans="1:17" x14ac:dyDescent="0.2">
      <c r="A38" s="2"/>
      <c r="B38" s="1">
        <v>38</v>
      </c>
      <c r="D38" s="1">
        <v>23</v>
      </c>
      <c r="F38" s="4">
        <v>64</v>
      </c>
      <c r="G38" s="4">
        <f>COUNTIF(D51:D212,F38)</f>
        <v>1</v>
      </c>
      <c r="J38" s="4"/>
      <c r="K38" s="4"/>
      <c r="M38" s="4"/>
    </row>
    <row r="39" spans="1:17" x14ac:dyDescent="0.2">
      <c r="A39" s="2"/>
      <c r="B39" s="1">
        <v>32</v>
      </c>
      <c r="D39" s="1">
        <v>23</v>
      </c>
      <c r="F39" s="4">
        <v>65</v>
      </c>
      <c r="G39" s="4">
        <f>COUNTIF(D52:D213,F39)</f>
        <v>1</v>
      </c>
      <c r="J39" s="4"/>
      <c r="K39" s="4"/>
      <c r="M39" s="4"/>
    </row>
    <row r="40" spans="1:17" x14ac:dyDescent="0.2">
      <c r="A40" s="2"/>
      <c r="B40" s="1">
        <v>22</v>
      </c>
      <c r="D40" s="1">
        <v>23</v>
      </c>
      <c r="F40" s="4">
        <v>66</v>
      </c>
      <c r="G40" s="4">
        <f>COUNTIF(D53:D214,F40)</f>
        <v>1</v>
      </c>
      <c r="J40" s="4"/>
      <c r="K40" s="4"/>
      <c r="M40" s="4"/>
    </row>
    <row r="41" spans="1:17" x14ac:dyDescent="0.2">
      <c r="A41" s="2"/>
      <c r="B41" s="1">
        <v>56</v>
      </c>
      <c r="D41" s="1">
        <v>23</v>
      </c>
      <c r="F41" s="4">
        <v>69</v>
      </c>
      <c r="G41" s="4">
        <f>COUNTIF(D56:D217,F41)</f>
        <v>1</v>
      </c>
      <c r="J41" s="4"/>
      <c r="K41" s="4"/>
      <c r="M41" s="4"/>
    </row>
    <row r="42" spans="1:17" x14ac:dyDescent="0.2">
      <c r="A42" s="2"/>
      <c r="B42" s="1">
        <v>23</v>
      </c>
      <c r="D42" s="1">
        <v>23</v>
      </c>
      <c r="F42" s="4">
        <v>75</v>
      </c>
      <c r="G42" s="4">
        <f>COUNTIF(D62:D223,F42)</f>
        <v>1</v>
      </c>
      <c r="H42">
        <f>SUM(G19:G42)</f>
        <v>48</v>
      </c>
      <c r="J42" s="4"/>
      <c r="K42" s="4"/>
    </row>
    <row r="43" spans="1:17" x14ac:dyDescent="0.2">
      <c r="A43" s="2"/>
      <c r="B43" s="1">
        <v>30</v>
      </c>
      <c r="D43" s="1">
        <v>23</v>
      </c>
    </row>
    <row r="44" spans="1:17" x14ac:dyDescent="0.2">
      <c r="A44" s="2"/>
      <c r="B44" s="1">
        <v>27</v>
      </c>
      <c r="D44" s="1">
        <v>24</v>
      </c>
    </row>
    <row r="45" spans="1:17" x14ac:dyDescent="0.2">
      <c r="A45" s="2"/>
      <c r="B45" s="1">
        <v>43</v>
      </c>
      <c r="D45" s="1">
        <v>24</v>
      </c>
    </row>
    <row r="46" spans="1:17" x14ac:dyDescent="0.2">
      <c r="A46" s="2"/>
      <c r="B46" s="1">
        <v>27</v>
      </c>
      <c r="D46" s="1">
        <v>24</v>
      </c>
      <c r="E46" s="4"/>
      <c r="F46" s="4"/>
      <c r="H46">
        <f>75-15</f>
        <v>60</v>
      </c>
      <c r="I46">
        <f>60/5</f>
        <v>12</v>
      </c>
      <c r="J46">
        <f>43/5</f>
        <v>8.6</v>
      </c>
    </row>
    <row r="47" spans="1:17" x14ac:dyDescent="0.2">
      <c r="A47" s="2"/>
      <c r="B47" s="1">
        <v>31</v>
      </c>
      <c r="D47" s="1">
        <v>24</v>
      </c>
    </row>
    <row r="48" spans="1:17" x14ac:dyDescent="0.2">
      <c r="A48" s="2"/>
      <c r="B48" s="1">
        <v>21</v>
      </c>
      <c r="D48" s="1">
        <v>24</v>
      </c>
    </row>
    <row r="49" spans="1:11" x14ac:dyDescent="0.2">
      <c r="A49" s="2"/>
      <c r="B49" s="1">
        <v>20</v>
      </c>
      <c r="D49" s="1">
        <v>24</v>
      </c>
    </row>
    <row r="50" spans="1:11" x14ac:dyDescent="0.2">
      <c r="A50" s="2"/>
      <c r="B50" s="1">
        <v>30</v>
      </c>
      <c r="D50" s="1">
        <v>24</v>
      </c>
    </row>
    <row r="51" spans="1:11" x14ac:dyDescent="0.2">
      <c r="A51" s="2"/>
      <c r="B51" s="1">
        <v>27</v>
      </c>
      <c r="D51" s="1">
        <v>24</v>
      </c>
    </row>
    <row r="52" spans="1:11" x14ac:dyDescent="0.2">
      <c r="A52" s="2"/>
      <c r="B52" s="1">
        <v>25</v>
      </c>
      <c r="D52" s="1">
        <v>24</v>
      </c>
    </row>
    <row r="53" spans="1:11" x14ac:dyDescent="0.2">
      <c r="A53" s="2"/>
      <c r="B53" s="1">
        <v>24</v>
      </c>
      <c r="D53" s="1">
        <v>24</v>
      </c>
    </row>
    <row r="54" spans="1:11" x14ac:dyDescent="0.2">
      <c r="A54" s="2"/>
      <c r="B54" s="1">
        <v>26</v>
      </c>
      <c r="D54" s="1">
        <v>24</v>
      </c>
    </row>
    <row r="55" spans="1:11" x14ac:dyDescent="0.2">
      <c r="A55" s="2"/>
      <c r="B55" s="1">
        <v>26</v>
      </c>
      <c r="D55" s="1">
        <v>24</v>
      </c>
    </row>
    <row r="56" spans="1:11" x14ac:dyDescent="0.2">
      <c r="A56" s="2"/>
      <c r="B56" s="1">
        <v>31</v>
      </c>
      <c r="D56" s="1">
        <v>24</v>
      </c>
      <c r="J56" s="4"/>
      <c r="K56" s="4"/>
    </row>
    <row r="57" spans="1:11" x14ac:dyDescent="0.2">
      <c r="A57" s="2"/>
      <c r="B57" s="1">
        <v>45</v>
      </c>
      <c r="D57" s="1">
        <v>24</v>
      </c>
      <c r="J57" s="4"/>
      <c r="K57" s="4"/>
    </row>
    <row r="58" spans="1:11" x14ac:dyDescent="0.2">
      <c r="A58" s="2"/>
      <c r="B58" s="1">
        <v>22</v>
      </c>
      <c r="D58" s="1">
        <v>24</v>
      </c>
      <c r="E58" s="4"/>
      <c r="F58" s="4"/>
      <c r="J58" s="4"/>
      <c r="K58" s="4"/>
    </row>
    <row r="59" spans="1:11" x14ac:dyDescent="0.2">
      <c r="A59" s="2"/>
      <c r="B59" s="1">
        <v>24</v>
      </c>
      <c r="D59" s="1">
        <v>24</v>
      </c>
      <c r="E59" s="4"/>
      <c r="F59" s="4"/>
      <c r="J59" s="4"/>
      <c r="K59" s="4"/>
    </row>
    <row r="60" spans="1:11" x14ac:dyDescent="0.2">
      <c r="A60" s="2"/>
      <c r="B60" s="1">
        <v>28</v>
      </c>
      <c r="D60" s="1">
        <v>24</v>
      </c>
      <c r="E60" s="4"/>
      <c r="F60" s="4"/>
    </row>
    <row r="61" spans="1:11" x14ac:dyDescent="0.2">
      <c r="A61" s="2"/>
      <c r="B61" s="1">
        <v>56</v>
      </c>
      <c r="D61" s="1">
        <v>24</v>
      </c>
      <c r="E61" s="4"/>
      <c r="F61" s="4"/>
    </row>
    <row r="62" spans="1:11" x14ac:dyDescent="0.2">
      <c r="A62" s="2"/>
      <c r="B62" s="1">
        <v>25</v>
      </c>
      <c r="D62" s="85">
        <v>24</v>
      </c>
    </row>
    <row r="63" spans="1:11" x14ac:dyDescent="0.2">
      <c r="A63" s="2"/>
      <c r="B63" s="1">
        <v>26</v>
      </c>
      <c r="D63" s="1">
        <v>25</v>
      </c>
      <c r="F63" s="4">
        <f>COUNTIF(D63:D224,15)</f>
        <v>0</v>
      </c>
    </row>
    <row r="64" spans="1:11" x14ac:dyDescent="0.2">
      <c r="A64" s="2"/>
      <c r="B64" s="1">
        <v>26</v>
      </c>
      <c r="D64" s="1">
        <v>25</v>
      </c>
      <c r="F64" s="4">
        <f>COUNTIF(D64:D225,15)</f>
        <v>0</v>
      </c>
    </row>
    <row r="65" spans="1:6" x14ac:dyDescent="0.2">
      <c r="A65" s="2"/>
      <c r="B65" s="1">
        <v>37</v>
      </c>
      <c r="D65" s="1">
        <v>25</v>
      </c>
      <c r="F65" s="4">
        <f>COUNTIF(D65:D226,15)</f>
        <v>0</v>
      </c>
    </row>
    <row r="66" spans="1:6" x14ac:dyDescent="0.2">
      <c r="A66" s="2"/>
      <c r="B66" s="1">
        <v>27</v>
      </c>
      <c r="D66" s="1">
        <v>25</v>
      </c>
      <c r="F66" s="4">
        <f>COUNTIF(D66:D227,15)</f>
        <v>0</v>
      </c>
    </row>
    <row r="67" spans="1:6" x14ac:dyDescent="0.2">
      <c r="A67" s="2"/>
      <c r="B67" s="1">
        <v>26</v>
      </c>
      <c r="D67" s="1">
        <v>25</v>
      </c>
      <c r="F67" s="4">
        <f t="shared" ref="F67:F130" si="2">COUNTIF(D67:D228,15)</f>
        <v>0</v>
      </c>
    </row>
    <row r="68" spans="1:6" x14ac:dyDescent="0.2">
      <c r="A68" s="2"/>
      <c r="B68" s="1">
        <v>42</v>
      </c>
      <c r="D68" s="1">
        <v>25</v>
      </c>
      <c r="F68" s="4">
        <f t="shared" si="2"/>
        <v>0</v>
      </c>
    </row>
    <row r="69" spans="1:6" x14ac:dyDescent="0.2">
      <c r="A69" s="2"/>
      <c r="B69" s="1">
        <v>48</v>
      </c>
      <c r="D69" s="1">
        <v>25</v>
      </c>
      <c r="F69" s="4">
        <f t="shared" si="2"/>
        <v>0</v>
      </c>
    </row>
    <row r="70" spans="1:6" x14ac:dyDescent="0.2">
      <c r="A70" s="2"/>
      <c r="B70" s="1">
        <v>26</v>
      </c>
      <c r="D70" s="1">
        <v>26</v>
      </c>
      <c r="F70" s="4">
        <f t="shared" si="2"/>
        <v>0</v>
      </c>
    </row>
    <row r="71" spans="1:6" x14ac:dyDescent="0.2">
      <c r="A71" s="2"/>
      <c r="B71" s="1" t="s">
        <v>489</v>
      </c>
      <c r="D71" s="1">
        <v>26</v>
      </c>
      <c r="F71" s="4">
        <f t="shared" si="2"/>
        <v>0</v>
      </c>
    </row>
    <row r="72" spans="1:6" x14ac:dyDescent="0.2">
      <c r="A72" s="2"/>
      <c r="B72" s="1">
        <v>24</v>
      </c>
      <c r="D72" s="1">
        <v>26</v>
      </c>
      <c r="F72" s="4">
        <f t="shared" si="2"/>
        <v>0</v>
      </c>
    </row>
    <row r="73" spans="1:6" x14ac:dyDescent="0.2">
      <c r="A73" s="2"/>
      <c r="B73" s="1">
        <v>28</v>
      </c>
      <c r="D73" s="1">
        <v>26</v>
      </c>
      <c r="F73" s="4">
        <f t="shared" si="2"/>
        <v>0</v>
      </c>
    </row>
    <row r="74" spans="1:6" x14ac:dyDescent="0.2">
      <c r="A74" s="2"/>
      <c r="B74" s="1">
        <v>26</v>
      </c>
      <c r="D74" s="1">
        <v>26</v>
      </c>
      <c r="F74" s="4">
        <f t="shared" si="2"/>
        <v>0</v>
      </c>
    </row>
    <row r="75" spans="1:6" x14ac:dyDescent="0.2">
      <c r="A75" s="2"/>
      <c r="B75" s="1">
        <v>38</v>
      </c>
      <c r="D75" s="1">
        <v>26</v>
      </c>
      <c r="F75" s="4">
        <f t="shared" si="2"/>
        <v>0</v>
      </c>
    </row>
    <row r="76" spans="1:6" x14ac:dyDescent="0.2">
      <c r="A76" s="2"/>
      <c r="B76" s="1">
        <v>20</v>
      </c>
      <c r="D76" s="1">
        <v>26</v>
      </c>
      <c r="F76" s="4">
        <f t="shared" si="2"/>
        <v>0</v>
      </c>
    </row>
    <row r="77" spans="1:6" x14ac:dyDescent="0.2">
      <c r="A77" s="2"/>
      <c r="B77" s="1">
        <v>24</v>
      </c>
      <c r="D77" s="1">
        <v>26</v>
      </c>
      <c r="F77" s="4">
        <f t="shared" si="2"/>
        <v>0</v>
      </c>
    </row>
    <row r="78" spans="1:6" x14ac:dyDescent="0.2">
      <c r="A78" s="2"/>
      <c r="B78" s="1">
        <v>33</v>
      </c>
      <c r="D78" s="1">
        <v>26</v>
      </c>
      <c r="F78" s="4">
        <f t="shared" si="2"/>
        <v>0</v>
      </c>
    </row>
    <row r="79" spans="1:6" x14ac:dyDescent="0.2">
      <c r="A79" s="2"/>
      <c r="B79" s="1">
        <v>24</v>
      </c>
      <c r="D79" s="1">
        <v>26</v>
      </c>
      <c r="F79" s="4">
        <f t="shared" si="2"/>
        <v>0</v>
      </c>
    </row>
    <row r="80" spans="1:6" x14ac:dyDescent="0.2">
      <c r="A80" s="2"/>
      <c r="B80" s="1"/>
      <c r="D80" s="1">
        <v>26</v>
      </c>
      <c r="F80" s="4">
        <f t="shared" si="2"/>
        <v>0</v>
      </c>
    </row>
    <row r="81" spans="1:6" x14ac:dyDescent="0.2">
      <c r="A81" s="2"/>
      <c r="B81" s="1">
        <v>22</v>
      </c>
      <c r="D81" s="1">
        <v>26</v>
      </c>
      <c r="F81" s="4">
        <f t="shared" si="2"/>
        <v>0</v>
      </c>
    </row>
    <row r="82" spans="1:6" x14ac:dyDescent="0.2">
      <c r="A82" s="2"/>
      <c r="B82" s="1">
        <v>20</v>
      </c>
      <c r="D82" s="1">
        <v>26</v>
      </c>
      <c r="F82" s="4">
        <f t="shared" si="2"/>
        <v>0</v>
      </c>
    </row>
    <row r="83" spans="1:6" x14ac:dyDescent="0.2">
      <c r="A83" s="2"/>
      <c r="B83" s="1">
        <v>26</v>
      </c>
      <c r="D83" s="1">
        <v>27</v>
      </c>
      <c r="F83" s="4">
        <f t="shared" si="2"/>
        <v>0</v>
      </c>
    </row>
    <row r="84" spans="1:6" x14ac:dyDescent="0.2">
      <c r="A84" s="2"/>
      <c r="B84" s="1">
        <v>29</v>
      </c>
      <c r="D84" s="1">
        <v>27</v>
      </c>
      <c r="F84" s="4">
        <f t="shared" si="2"/>
        <v>0</v>
      </c>
    </row>
    <row r="85" spans="1:6" x14ac:dyDescent="0.2">
      <c r="A85" s="2"/>
      <c r="B85" s="1">
        <v>18</v>
      </c>
      <c r="D85" s="1">
        <v>27</v>
      </c>
      <c r="F85" s="4">
        <f t="shared" si="2"/>
        <v>0</v>
      </c>
    </row>
    <row r="86" spans="1:6" x14ac:dyDescent="0.2">
      <c r="A86" s="2"/>
      <c r="B86" s="1">
        <v>24</v>
      </c>
      <c r="D86" s="1">
        <v>27</v>
      </c>
      <c r="F86" s="4">
        <f t="shared" si="2"/>
        <v>0</v>
      </c>
    </row>
    <row r="87" spans="1:6" x14ac:dyDescent="0.2">
      <c r="A87" s="2"/>
      <c r="B87" s="1">
        <v>23</v>
      </c>
      <c r="D87" s="1">
        <v>27</v>
      </c>
      <c r="F87" s="4">
        <f t="shared" si="2"/>
        <v>0</v>
      </c>
    </row>
    <row r="88" spans="1:6" x14ac:dyDescent="0.2">
      <c r="A88" s="2"/>
      <c r="B88" s="1">
        <v>25</v>
      </c>
      <c r="D88" s="1">
        <v>27</v>
      </c>
      <c r="F88" s="4">
        <f t="shared" si="2"/>
        <v>0</v>
      </c>
    </row>
    <row r="89" spans="1:6" x14ac:dyDescent="0.2">
      <c r="A89" s="2"/>
      <c r="B89" s="1">
        <v>26</v>
      </c>
      <c r="D89" s="1">
        <v>27</v>
      </c>
      <c r="F89" s="4">
        <f t="shared" si="2"/>
        <v>0</v>
      </c>
    </row>
    <row r="90" spans="1:6" x14ac:dyDescent="0.2">
      <c r="A90" s="2"/>
      <c r="B90" s="1">
        <v>22</v>
      </c>
      <c r="D90" s="1">
        <v>27</v>
      </c>
      <c r="F90" s="4">
        <f t="shared" si="2"/>
        <v>0</v>
      </c>
    </row>
    <row r="91" spans="1:6" x14ac:dyDescent="0.2">
      <c r="A91" s="2"/>
      <c r="B91" s="1">
        <v>45</v>
      </c>
      <c r="D91" s="1">
        <v>28</v>
      </c>
      <c r="F91" s="4">
        <f t="shared" si="2"/>
        <v>0</v>
      </c>
    </row>
    <row r="92" spans="1:6" x14ac:dyDescent="0.2">
      <c r="A92" s="2"/>
      <c r="B92" s="1">
        <v>23</v>
      </c>
      <c r="D92" s="1">
        <v>28</v>
      </c>
      <c r="F92" s="4">
        <f t="shared" si="2"/>
        <v>0</v>
      </c>
    </row>
    <row r="93" spans="1:6" x14ac:dyDescent="0.2">
      <c r="A93" s="2"/>
      <c r="B93" s="1">
        <v>21</v>
      </c>
      <c r="D93" s="1">
        <v>28</v>
      </c>
      <c r="F93" s="4">
        <f t="shared" si="2"/>
        <v>0</v>
      </c>
    </row>
    <row r="94" spans="1:6" x14ac:dyDescent="0.2">
      <c r="A94" s="2"/>
      <c r="B94" s="1">
        <v>29</v>
      </c>
      <c r="D94" s="1">
        <v>28</v>
      </c>
      <c r="F94" s="4">
        <f t="shared" si="2"/>
        <v>0</v>
      </c>
    </row>
    <row r="95" spans="1:6" x14ac:dyDescent="0.2">
      <c r="A95" s="2"/>
      <c r="B95" s="1">
        <v>30</v>
      </c>
      <c r="D95" s="1">
        <v>29</v>
      </c>
      <c r="F95" s="4">
        <f t="shared" si="2"/>
        <v>0</v>
      </c>
    </row>
    <row r="96" spans="1:6" x14ac:dyDescent="0.2">
      <c r="A96" s="2"/>
      <c r="B96" s="1">
        <v>28</v>
      </c>
      <c r="D96" s="1">
        <v>29</v>
      </c>
      <c r="F96" s="4">
        <f t="shared" si="2"/>
        <v>0</v>
      </c>
    </row>
    <row r="97" spans="1:6" x14ac:dyDescent="0.2">
      <c r="A97" s="2"/>
      <c r="B97" s="1">
        <v>21</v>
      </c>
      <c r="D97" s="1">
        <v>29</v>
      </c>
      <c r="F97" s="4">
        <f t="shared" si="2"/>
        <v>0</v>
      </c>
    </row>
    <row r="98" spans="1:6" x14ac:dyDescent="0.2">
      <c r="A98" s="2"/>
      <c r="B98" s="1">
        <v>19</v>
      </c>
      <c r="D98" s="1">
        <v>30</v>
      </c>
      <c r="F98" s="4">
        <f t="shared" si="2"/>
        <v>0</v>
      </c>
    </row>
    <row r="99" spans="1:6" x14ac:dyDescent="0.2">
      <c r="A99" s="2"/>
      <c r="B99" s="1">
        <v>35</v>
      </c>
      <c r="D99" s="1">
        <v>30</v>
      </c>
      <c r="F99" s="4">
        <f t="shared" si="2"/>
        <v>0</v>
      </c>
    </row>
    <row r="100" spans="1:6" x14ac:dyDescent="0.2">
      <c r="A100" s="2"/>
      <c r="B100" s="1">
        <v>26</v>
      </c>
      <c r="D100" s="1">
        <v>30</v>
      </c>
      <c r="F100" s="4">
        <f t="shared" si="2"/>
        <v>0</v>
      </c>
    </row>
    <row r="101" spans="1:6" x14ac:dyDescent="0.2">
      <c r="A101" s="2"/>
      <c r="B101" s="1">
        <v>23</v>
      </c>
      <c r="D101" s="1">
        <v>30</v>
      </c>
      <c r="F101" s="4">
        <f t="shared" si="2"/>
        <v>0</v>
      </c>
    </row>
    <row r="102" spans="1:6" x14ac:dyDescent="0.2">
      <c r="A102" s="2"/>
      <c r="B102" s="1">
        <v>24</v>
      </c>
      <c r="D102" s="1">
        <v>30</v>
      </c>
      <c r="F102" s="4">
        <f t="shared" si="2"/>
        <v>0</v>
      </c>
    </row>
    <row r="103" spans="1:6" x14ac:dyDescent="0.2">
      <c r="A103" s="2"/>
      <c r="B103" s="1">
        <v>20</v>
      </c>
      <c r="D103" s="1">
        <v>30</v>
      </c>
      <c r="F103" s="4">
        <f t="shared" si="2"/>
        <v>0</v>
      </c>
    </row>
    <row r="104" spans="1:6" x14ac:dyDescent="0.2">
      <c r="A104" s="2"/>
      <c r="B104" s="1">
        <v>24</v>
      </c>
      <c r="D104" s="1">
        <v>30</v>
      </c>
      <c r="F104" s="4">
        <f t="shared" si="2"/>
        <v>0</v>
      </c>
    </row>
    <row r="105" spans="1:6" x14ac:dyDescent="0.2">
      <c r="A105" s="2"/>
      <c r="B105" s="1">
        <v>26</v>
      </c>
      <c r="D105" s="1">
        <v>30</v>
      </c>
      <c r="F105" s="4">
        <f t="shared" si="2"/>
        <v>0</v>
      </c>
    </row>
    <row r="106" spans="1:6" x14ac:dyDescent="0.2">
      <c r="A106" s="2"/>
      <c r="B106" s="1">
        <v>20</v>
      </c>
      <c r="D106" s="1">
        <v>30</v>
      </c>
      <c r="F106" s="4">
        <f t="shared" si="2"/>
        <v>0</v>
      </c>
    </row>
    <row r="107" spans="1:6" x14ac:dyDescent="0.2">
      <c r="A107" s="2"/>
      <c r="B107" s="1">
        <v>23</v>
      </c>
      <c r="D107" s="1">
        <v>30</v>
      </c>
      <c r="F107" s="4">
        <f t="shared" si="2"/>
        <v>0</v>
      </c>
    </row>
    <row r="108" spans="1:6" x14ac:dyDescent="0.2">
      <c r="A108" s="2"/>
      <c r="B108" s="1" t="s">
        <v>381</v>
      </c>
      <c r="D108" s="1">
        <v>31</v>
      </c>
      <c r="F108" s="4">
        <f t="shared" si="2"/>
        <v>0</v>
      </c>
    </row>
    <row r="109" spans="1:6" x14ac:dyDescent="0.2">
      <c r="A109" s="2"/>
      <c r="B109" s="1">
        <v>22</v>
      </c>
      <c r="D109" s="1">
        <v>31</v>
      </c>
      <c r="F109" s="4">
        <f t="shared" si="2"/>
        <v>0</v>
      </c>
    </row>
    <row r="110" spans="1:6" x14ac:dyDescent="0.2">
      <c r="A110" s="2"/>
      <c r="B110" s="1">
        <v>23</v>
      </c>
      <c r="D110" s="1">
        <v>31</v>
      </c>
      <c r="F110" s="4">
        <f t="shared" si="2"/>
        <v>0</v>
      </c>
    </row>
    <row r="111" spans="1:6" x14ac:dyDescent="0.2">
      <c r="A111" s="2"/>
      <c r="B111" s="1">
        <v>23</v>
      </c>
      <c r="D111" s="85">
        <v>31</v>
      </c>
      <c r="F111" s="4">
        <f t="shared" si="2"/>
        <v>0</v>
      </c>
    </row>
    <row r="112" spans="1:6" x14ac:dyDescent="0.2">
      <c r="A112" s="2"/>
      <c r="B112" s="1">
        <v>65</v>
      </c>
      <c r="D112" s="1">
        <v>32</v>
      </c>
      <c r="F112" s="4">
        <f t="shared" si="2"/>
        <v>0</v>
      </c>
    </row>
    <row r="113" spans="1:6" x14ac:dyDescent="0.2">
      <c r="A113" s="2"/>
      <c r="B113" s="1">
        <v>28</v>
      </c>
      <c r="D113" s="1">
        <v>32</v>
      </c>
      <c r="F113" s="4">
        <f t="shared" si="2"/>
        <v>0</v>
      </c>
    </row>
    <row r="114" spans="1:6" x14ac:dyDescent="0.2">
      <c r="A114" s="2"/>
      <c r="B114" s="1">
        <v>32</v>
      </c>
      <c r="D114" s="1">
        <v>32</v>
      </c>
      <c r="F114" s="4">
        <f t="shared" si="2"/>
        <v>0</v>
      </c>
    </row>
    <row r="115" spans="1:6" x14ac:dyDescent="0.2">
      <c r="A115" s="2"/>
      <c r="B115" s="1">
        <v>26</v>
      </c>
      <c r="D115" s="1">
        <v>32</v>
      </c>
      <c r="F115" s="4">
        <f t="shared" si="2"/>
        <v>0</v>
      </c>
    </row>
    <row r="116" spans="1:6" x14ac:dyDescent="0.2">
      <c r="A116" s="2"/>
      <c r="B116" s="1">
        <v>24</v>
      </c>
      <c r="D116" s="1">
        <v>33</v>
      </c>
      <c r="F116" s="4">
        <f t="shared" si="2"/>
        <v>0</v>
      </c>
    </row>
    <row r="117" spans="1:6" x14ac:dyDescent="0.2">
      <c r="A117" s="2"/>
      <c r="B117" s="1">
        <v>23</v>
      </c>
      <c r="D117" s="1">
        <v>33</v>
      </c>
      <c r="F117" s="4">
        <f t="shared" si="2"/>
        <v>0</v>
      </c>
    </row>
    <row r="118" spans="1:6" x14ac:dyDescent="0.2">
      <c r="A118" s="2"/>
      <c r="B118" s="1">
        <v>30</v>
      </c>
      <c r="D118" s="1">
        <v>33</v>
      </c>
      <c r="F118" s="4">
        <f t="shared" si="2"/>
        <v>0</v>
      </c>
    </row>
    <row r="119" spans="1:6" x14ac:dyDescent="0.2">
      <c r="A119" s="2"/>
      <c r="B119" s="1">
        <v>23</v>
      </c>
      <c r="D119" s="1">
        <v>33</v>
      </c>
      <c r="F119" s="4">
        <f t="shared" si="2"/>
        <v>0</v>
      </c>
    </row>
    <row r="120" spans="1:6" x14ac:dyDescent="0.2">
      <c r="A120" s="2"/>
      <c r="B120" s="1">
        <v>38</v>
      </c>
      <c r="D120" s="1">
        <v>35</v>
      </c>
      <c r="F120" s="4">
        <f t="shared" si="2"/>
        <v>0</v>
      </c>
    </row>
    <row r="121" spans="1:6" x14ac:dyDescent="0.2">
      <c r="A121" s="2"/>
      <c r="B121" s="1">
        <v>23</v>
      </c>
      <c r="D121" s="1">
        <v>35</v>
      </c>
      <c r="F121" s="4">
        <f t="shared" si="2"/>
        <v>0</v>
      </c>
    </row>
    <row r="122" spans="1:6" x14ac:dyDescent="0.2">
      <c r="A122" s="2"/>
      <c r="B122" s="1">
        <v>49</v>
      </c>
      <c r="D122" s="1">
        <v>35</v>
      </c>
      <c r="F122" s="4">
        <f t="shared" si="2"/>
        <v>0</v>
      </c>
    </row>
    <row r="123" spans="1:6" x14ac:dyDescent="0.2">
      <c r="A123" s="2"/>
      <c r="B123" s="1">
        <v>15</v>
      </c>
      <c r="D123" s="1">
        <v>35</v>
      </c>
      <c r="F123" s="4">
        <f t="shared" si="2"/>
        <v>0</v>
      </c>
    </row>
    <row r="124" spans="1:6" x14ac:dyDescent="0.2">
      <c r="A124" s="2"/>
      <c r="B124" s="1">
        <v>22</v>
      </c>
      <c r="D124" s="1">
        <v>35</v>
      </c>
      <c r="F124" s="4">
        <f t="shared" si="2"/>
        <v>0</v>
      </c>
    </row>
    <row r="125" spans="1:6" x14ac:dyDescent="0.2">
      <c r="A125" s="2"/>
      <c r="B125" s="1">
        <v>35</v>
      </c>
      <c r="D125" s="1">
        <v>36</v>
      </c>
      <c r="F125" s="4">
        <f t="shared" si="2"/>
        <v>0</v>
      </c>
    </row>
    <row r="126" spans="1:6" x14ac:dyDescent="0.2">
      <c r="A126" s="2"/>
      <c r="B126" s="1">
        <v>35</v>
      </c>
      <c r="D126" s="1">
        <v>36</v>
      </c>
      <c r="F126" s="4">
        <f t="shared" si="2"/>
        <v>0</v>
      </c>
    </row>
    <row r="127" spans="1:6" x14ac:dyDescent="0.2">
      <c r="A127" s="2"/>
      <c r="B127" s="1">
        <v>24</v>
      </c>
      <c r="D127" s="1">
        <v>37</v>
      </c>
      <c r="F127" s="4">
        <f t="shared" si="2"/>
        <v>0</v>
      </c>
    </row>
    <row r="128" spans="1:6" x14ac:dyDescent="0.2">
      <c r="A128" s="2"/>
      <c r="B128" s="1">
        <v>51</v>
      </c>
      <c r="D128" s="1">
        <v>37</v>
      </c>
      <c r="F128" s="4">
        <f t="shared" si="2"/>
        <v>0</v>
      </c>
    </row>
    <row r="129" spans="1:6" x14ac:dyDescent="0.2">
      <c r="A129" s="2"/>
      <c r="B129" s="1">
        <v>23</v>
      </c>
      <c r="D129" s="1">
        <v>37</v>
      </c>
      <c r="F129" s="4">
        <f t="shared" si="2"/>
        <v>0</v>
      </c>
    </row>
    <row r="130" spans="1:6" x14ac:dyDescent="0.2">
      <c r="A130" s="2"/>
      <c r="B130" s="1">
        <v>23</v>
      </c>
      <c r="D130" s="1">
        <v>38</v>
      </c>
      <c r="F130" s="4">
        <f t="shared" si="2"/>
        <v>0</v>
      </c>
    </row>
    <row r="131" spans="1:6" x14ac:dyDescent="0.2">
      <c r="A131" s="2"/>
      <c r="B131" s="1">
        <v>38</v>
      </c>
      <c r="D131" s="1">
        <v>38</v>
      </c>
      <c r="F131" s="4">
        <f t="shared" ref="F131:F163" si="3">COUNTIF(D131:D292,15)</f>
        <v>0</v>
      </c>
    </row>
    <row r="132" spans="1:6" x14ac:dyDescent="0.2">
      <c r="A132" s="2"/>
      <c r="B132" s="1">
        <v>54</v>
      </c>
      <c r="D132" s="1">
        <v>38</v>
      </c>
      <c r="F132" s="4">
        <f t="shared" si="3"/>
        <v>0</v>
      </c>
    </row>
    <row r="133" spans="1:6" x14ac:dyDescent="0.2">
      <c r="A133" s="2"/>
      <c r="B133" s="1">
        <v>48</v>
      </c>
      <c r="D133" s="1">
        <v>38</v>
      </c>
      <c r="F133" s="4">
        <f t="shared" si="3"/>
        <v>0</v>
      </c>
    </row>
    <row r="134" spans="1:6" x14ac:dyDescent="0.2">
      <c r="A134" s="2"/>
      <c r="B134" s="1">
        <v>69</v>
      </c>
      <c r="D134" s="1">
        <v>38</v>
      </c>
      <c r="F134" s="4">
        <f t="shared" si="3"/>
        <v>0</v>
      </c>
    </row>
    <row r="135" spans="1:6" x14ac:dyDescent="0.2">
      <c r="A135" s="2"/>
      <c r="B135" s="1">
        <v>44</v>
      </c>
      <c r="D135" s="1">
        <v>38</v>
      </c>
      <c r="F135" s="4">
        <f t="shared" si="3"/>
        <v>0</v>
      </c>
    </row>
    <row r="136" spans="1:6" x14ac:dyDescent="0.2">
      <c r="A136" s="2"/>
      <c r="B136" s="1">
        <v>24</v>
      </c>
      <c r="D136" s="1">
        <v>38</v>
      </c>
      <c r="F136" s="4">
        <f t="shared" si="3"/>
        <v>0</v>
      </c>
    </row>
    <row r="137" spans="1:6" x14ac:dyDescent="0.2">
      <c r="A137" s="2"/>
      <c r="B137" s="1">
        <v>33</v>
      </c>
      <c r="D137" s="85">
        <v>38</v>
      </c>
      <c r="F137" s="4">
        <f t="shared" si="3"/>
        <v>0</v>
      </c>
    </row>
    <row r="138" spans="1:6" x14ac:dyDescent="0.2">
      <c r="A138" s="2"/>
      <c r="B138" s="1">
        <v>33</v>
      </c>
      <c r="D138" s="85">
        <v>39</v>
      </c>
      <c r="F138" s="4">
        <f t="shared" si="3"/>
        <v>0</v>
      </c>
    </row>
    <row r="139" spans="1:6" x14ac:dyDescent="0.2">
      <c r="A139" s="2"/>
      <c r="B139" s="1">
        <v>30</v>
      </c>
      <c r="D139" s="1">
        <v>40</v>
      </c>
      <c r="F139" s="4">
        <f t="shared" si="3"/>
        <v>0</v>
      </c>
    </row>
    <row r="140" spans="1:6" x14ac:dyDescent="0.2">
      <c r="A140" s="2"/>
      <c r="B140" s="1">
        <v>50</v>
      </c>
      <c r="D140" s="1">
        <v>42</v>
      </c>
      <c r="F140" s="4">
        <f t="shared" si="3"/>
        <v>0</v>
      </c>
    </row>
    <row r="141" spans="1:6" x14ac:dyDescent="0.2">
      <c r="A141" s="2"/>
      <c r="B141" s="1">
        <v>22</v>
      </c>
      <c r="D141" s="1">
        <v>43</v>
      </c>
      <c r="F141" s="4">
        <f t="shared" si="3"/>
        <v>0</v>
      </c>
    </row>
    <row r="142" spans="1:6" x14ac:dyDescent="0.2">
      <c r="A142" s="2"/>
      <c r="B142" s="1">
        <v>66</v>
      </c>
      <c r="D142" s="1">
        <v>43</v>
      </c>
      <c r="F142" s="4">
        <f t="shared" si="3"/>
        <v>0</v>
      </c>
    </row>
    <row r="143" spans="1:6" x14ac:dyDescent="0.2">
      <c r="A143" s="2"/>
      <c r="B143" s="1">
        <v>64</v>
      </c>
      <c r="D143" s="1">
        <v>43</v>
      </c>
      <c r="F143" s="4">
        <f t="shared" si="3"/>
        <v>0</v>
      </c>
    </row>
    <row r="144" spans="1:6" x14ac:dyDescent="0.2">
      <c r="A144" s="2"/>
      <c r="B144" s="1">
        <v>58</v>
      </c>
      <c r="D144" s="1">
        <v>44</v>
      </c>
      <c r="F144" s="4">
        <f t="shared" si="3"/>
        <v>0</v>
      </c>
    </row>
    <row r="145" spans="1:12" x14ac:dyDescent="0.2">
      <c r="A145" s="2"/>
      <c r="B145" s="1">
        <v>25</v>
      </c>
      <c r="D145" s="1">
        <v>45</v>
      </c>
      <c r="F145" s="4">
        <f t="shared" si="3"/>
        <v>0</v>
      </c>
    </row>
    <row r="146" spans="1:12" x14ac:dyDescent="0.2">
      <c r="A146" s="2"/>
      <c r="B146" s="1">
        <v>43</v>
      </c>
      <c r="D146" s="1">
        <v>45</v>
      </c>
      <c r="F146" s="4">
        <f t="shared" si="3"/>
        <v>0</v>
      </c>
    </row>
    <row r="147" spans="1:12" x14ac:dyDescent="0.2">
      <c r="A147" s="2"/>
      <c r="B147" s="1">
        <v>24</v>
      </c>
      <c r="D147" s="1">
        <v>45</v>
      </c>
      <c r="F147" s="4">
        <f t="shared" si="3"/>
        <v>0</v>
      </c>
    </row>
    <row r="148" spans="1:12" x14ac:dyDescent="0.2">
      <c r="A148" s="2"/>
      <c r="B148" s="1">
        <v>35</v>
      </c>
      <c r="D148" s="1">
        <v>48</v>
      </c>
      <c r="F148" s="4">
        <f t="shared" si="3"/>
        <v>0</v>
      </c>
    </row>
    <row r="149" spans="1:12" x14ac:dyDescent="0.2">
      <c r="A149" s="2"/>
      <c r="B149" s="1">
        <v>21</v>
      </c>
      <c r="D149" s="1">
        <v>48</v>
      </c>
      <c r="F149" s="4">
        <f t="shared" si="3"/>
        <v>0</v>
      </c>
    </row>
    <row r="150" spans="1:12" x14ac:dyDescent="0.2">
      <c r="A150" s="2"/>
      <c r="B150" s="1">
        <v>24</v>
      </c>
      <c r="D150" s="1">
        <v>49</v>
      </c>
      <c r="F150" s="4">
        <f t="shared" si="3"/>
        <v>0</v>
      </c>
    </row>
    <row r="151" spans="1:12" x14ac:dyDescent="0.2">
      <c r="A151" s="2"/>
      <c r="B151" s="1">
        <v>24</v>
      </c>
      <c r="D151" s="1">
        <v>49</v>
      </c>
      <c r="F151" s="4">
        <f t="shared" si="3"/>
        <v>0</v>
      </c>
    </row>
    <row r="152" spans="1:12" x14ac:dyDescent="0.2">
      <c r="A152" s="2"/>
      <c r="B152" s="1">
        <v>38</v>
      </c>
      <c r="D152" s="1">
        <v>50</v>
      </c>
      <c r="F152" s="4">
        <f t="shared" si="3"/>
        <v>0</v>
      </c>
    </row>
    <row r="153" spans="1:12" x14ac:dyDescent="0.2">
      <c r="A153" s="2"/>
      <c r="B153" s="1">
        <v>75</v>
      </c>
      <c r="D153" s="1">
        <v>51</v>
      </c>
      <c r="F153" s="4">
        <f t="shared" si="3"/>
        <v>0</v>
      </c>
    </row>
    <row r="154" spans="1:12" x14ac:dyDescent="0.2">
      <c r="A154" s="2"/>
      <c r="B154" s="1">
        <v>24</v>
      </c>
      <c r="D154" s="1">
        <v>54</v>
      </c>
      <c r="F154" s="4">
        <f t="shared" si="3"/>
        <v>0</v>
      </c>
      <c r="K154">
        <f>57-13</f>
        <v>44</v>
      </c>
      <c r="L154">
        <f>70-44</f>
        <v>26</v>
      </c>
    </row>
    <row r="155" spans="1:12" x14ac:dyDescent="0.2">
      <c r="A155" s="2"/>
      <c r="B155" s="1">
        <v>24</v>
      </c>
      <c r="D155" s="1">
        <v>56</v>
      </c>
      <c r="F155" s="4">
        <f t="shared" si="3"/>
        <v>0</v>
      </c>
    </row>
    <row r="156" spans="1:12" x14ac:dyDescent="0.2">
      <c r="A156" s="2"/>
      <c r="B156" s="1">
        <v>22</v>
      </c>
      <c r="D156" s="1">
        <v>56</v>
      </c>
      <c r="F156" s="4">
        <f t="shared" si="3"/>
        <v>0</v>
      </c>
    </row>
    <row r="157" spans="1:12" x14ac:dyDescent="0.2">
      <c r="A157" s="2"/>
      <c r="B157" s="1">
        <v>27</v>
      </c>
      <c r="D157" s="1">
        <v>58</v>
      </c>
      <c r="F157" s="4">
        <f t="shared" si="3"/>
        <v>0</v>
      </c>
    </row>
    <row r="158" spans="1:12" x14ac:dyDescent="0.2">
      <c r="A158" s="2"/>
      <c r="B158" s="1">
        <v>29</v>
      </c>
      <c r="D158" s="1">
        <v>60</v>
      </c>
      <c r="F158" s="4">
        <f t="shared" si="3"/>
        <v>0</v>
      </c>
    </row>
    <row r="159" spans="1:12" x14ac:dyDescent="0.2">
      <c r="A159" s="2"/>
      <c r="B159" s="1">
        <v>30</v>
      </c>
      <c r="D159" s="1">
        <v>64</v>
      </c>
      <c r="F159" s="4">
        <f t="shared" si="3"/>
        <v>0</v>
      </c>
    </row>
    <row r="160" spans="1:12" x14ac:dyDescent="0.2">
      <c r="A160" s="2"/>
      <c r="B160" s="1">
        <v>22</v>
      </c>
      <c r="D160" s="1">
        <v>65</v>
      </c>
      <c r="F160" s="4">
        <f t="shared" si="3"/>
        <v>0</v>
      </c>
    </row>
    <row r="161" spans="1:6" x14ac:dyDescent="0.2">
      <c r="A161" s="2"/>
      <c r="B161" s="1">
        <v>26</v>
      </c>
      <c r="D161" s="1">
        <v>66</v>
      </c>
      <c r="F161" s="4">
        <f t="shared" si="3"/>
        <v>0</v>
      </c>
    </row>
    <row r="162" spans="1:6" x14ac:dyDescent="0.2">
      <c r="A162" s="2"/>
      <c r="B162" s="1">
        <v>30</v>
      </c>
      <c r="D162" s="1">
        <v>69</v>
      </c>
      <c r="F162" s="4">
        <f t="shared" si="3"/>
        <v>0</v>
      </c>
    </row>
    <row r="163" spans="1:6" x14ac:dyDescent="0.2">
      <c r="A163" s="2"/>
      <c r="B163" s="1">
        <v>33</v>
      </c>
      <c r="D163" s="1">
        <v>75</v>
      </c>
      <c r="F163" s="4">
        <f t="shared" si="3"/>
        <v>0</v>
      </c>
    </row>
    <row r="164" spans="1:6" x14ac:dyDescent="0.2">
      <c r="B164" s="1">
        <v>24</v>
      </c>
      <c r="D164" s="1"/>
    </row>
    <row r="166" spans="1:6" x14ac:dyDescent="0.2">
      <c r="A166" t="s">
        <v>419</v>
      </c>
      <c r="B166" s="17">
        <f>AVERAGE(D2:D163)</f>
        <v>30.672839506172838</v>
      </c>
    </row>
    <row r="167" spans="1:6" x14ac:dyDescent="0.2">
      <c r="A167" t="s">
        <v>420</v>
      </c>
      <c r="B167" s="17">
        <f>MEDIAN(D2:D164)</f>
        <v>26.5</v>
      </c>
    </row>
    <row r="168" spans="1:6" x14ac:dyDescent="0.2">
      <c r="A168" t="s">
        <v>424</v>
      </c>
      <c r="B168">
        <f>SKEW(D2:D164)</f>
        <v>1.6597988161387305</v>
      </c>
    </row>
    <row r="169" spans="1:6" x14ac:dyDescent="0.2">
      <c r="A169" t="s">
        <v>421</v>
      </c>
      <c r="B169" s="17">
        <f>MAX(D2:D164)</f>
        <v>75</v>
      </c>
    </row>
    <row r="170" spans="1:6" x14ac:dyDescent="0.2">
      <c r="A170" t="s">
        <v>422</v>
      </c>
      <c r="B170" s="17">
        <f>MIN(D2:D164)</f>
        <v>15</v>
      </c>
    </row>
    <row r="171" spans="1:6" x14ac:dyDescent="0.2">
      <c r="A171" t="s">
        <v>423</v>
      </c>
      <c r="B171">
        <f>MODE(D2:D164)</f>
        <v>24</v>
      </c>
    </row>
    <row r="172" spans="1:6" x14ac:dyDescent="0.2">
      <c r="A172" t="s">
        <v>425</v>
      </c>
      <c r="B172">
        <f>KURT(D2:D164)</f>
        <v>2.7597540080202103</v>
      </c>
    </row>
  </sheetData>
  <sortState xmlns:xlrd2="http://schemas.microsoft.com/office/spreadsheetml/2017/richdata2" ref="D2:D163">
    <sortCondition ref="D163"/>
  </sortState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372BF-211C-4666-B969-C8670859DED5}">
  <dimension ref="A1:J113"/>
  <sheetViews>
    <sheetView topLeftCell="A76" workbookViewId="0">
      <selection activeCell="C111" sqref="C111:D113"/>
    </sheetView>
  </sheetViews>
  <sheetFormatPr defaultRowHeight="12.75" x14ac:dyDescent="0.2"/>
  <cols>
    <col min="3" max="3" width="63" bestFit="1" customWidth="1"/>
    <col min="4" max="4" width="31.5703125" bestFit="1" customWidth="1"/>
    <col min="5" max="5" width="12.42578125" bestFit="1" customWidth="1"/>
  </cols>
  <sheetData>
    <row r="1" spans="1:8" x14ac:dyDescent="0.2">
      <c r="A1" s="4"/>
      <c r="B1" s="4" t="s">
        <v>63</v>
      </c>
      <c r="C1" s="4" t="s">
        <v>86</v>
      </c>
      <c r="D1" s="4" t="s">
        <v>436</v>
      </c>
    </row>
    <row r="2" spans="1:8" x14ac:dyDescent="0.2">
      <c r="A2" s="4" t="s">
        <v>514</v>
      </c>
      <c r="B2" s="4">
        <v>5</v>
      </c>
      <c r="C2" s="4">
        <v>43</v>
      </c>
      <c r="D2" s="4">
        <v>48</v>
      </c>
      <c r="E2">
        <f>D2/$D$6</f>
        <v>0.29447852760736198</v>
      </c>
    </row>
    <row r="3" spans="1:8" x14ac:dyDescent="0.2">
      <c r="A3" s="4" t="s">
        <v>515</v>
      </c>
      <c r="B3" s="4">
        <v>28</v>
      </c>
      <c r="C3" s="4">
        <v>37</v>
      </c>
      <c r="D3" s="4">
        <v>65</v>
      </c>
      <c r="E3" s="4">
        <f>D3/$D$6</f>
        <v>0.3987730061349693</v>
      </c>
    </row>
    <row r="4" spans="1:8" x14ac:dyDescent="0.2">
      <c r="A4" s="4" t="s">
        <v>516</v>
      </c>
      <c r="B4" s="4">
        <v>4</v>
      </c>
      <c r="C4" s="4">
        <v>13</v>
      </c>
      <c r="D4" s="4">
        <v>17</v>
      </c>
      <c r="E4" s="4">
        <f>D4/$D$6</f>
        <v>0.10429447852760736</v>
      </c>
    </row>
    <row r="5" spans="1:8" x14ac:dyDescent="0.2">
      <c r="A5" s="4" t="s">
        <v>513</v>
      </c>
      <c r="B5" s="4">
        <v>13</v>
      </c>
      <c r="C5" s="4">
        <v>20</v>
      </c>
      <c r="D5" s="4">
        <v>33</v>
      </c>
      <c r="E5" s="4">
        <f>D5/$D$6</f>
        <v>0.20245398773006135</v>
      </c>
    </row>
    <row r="6" spans="1:8" x14ac:dyDescent="0.2">
      <c r="A6" s="4" t="s">
        <v>436</v>
      </c>
      <c r="B6" s="4">
        <v>50</v>
      </c>
      <c r="C6" s="4">
        <v>113</v>
      </c>
      <c r="D6" s="4">
        <v>163</v>
      </c>
    </row>
    <row r="8" spans="1:8" x14ac:dyDescent="0.2">
      <c r="B8">
        <f t="shared" ref="B8:C11" si="0">B$6*$E2</f>
        <v>14.723926380368098</v>
      </c>
      <c r="C8" s="4">
        <f t="shared" si="0"/>
        <v>33.276073619631902</v>
      </c>
      <c r="E8">
        <f>CHITEST(B2:C5,B8:C11)</f>
        <v>1.4003816678579855E-3</v>
      </c>
    </row>
    <row r="9" spans="1:8" x14ac:dyDescent="0.2">
      <c r="B9" s="4">
        <f t="shared" si="0"/>
        <v>19.938650306748464</v>
      </c>
      <c r="C9" s="4">
        <f t="shared" si="0"/>
        <v>45.061349693251529</v>
      </c>
    </row>
    <row r="10" spans="1:8" x14ac:dyDescent="0.2">
      <c r="B10" s="4">
        <f t="shared" si="0"/>
        <v>5.2147239263803682</v>
      </c>
      <c r="C10" s="4">
        <f t="shared" si="0"/>
        <v>11.785276073619631</v>
      </c>
    </row>
    <row r="11" spans="1:8" x14ac:dyDescent="0.2">
      <c r="B11" s="4">
        <f t="shared" si="0"/>
        <v>10.122699386503067</v>
      </c>
      <c r="C11" s="4">
        <f t="shared" si="0"/>
        <v>22.877300613496931</v>
      </c>
    </row>
    <row r="12" spans="1:8" x14ac:dyDescent="0.2">
      <c r="A12" s="4"/>
      <c r="B12" s="4" t="s">
        <v>481</v>
      </c>
      <c r="C12" s="4" t="s">
        <v>482</v>
      </c>
      <c r="D12" s="4" t="s">
        <v>491</v>
      </c>
      <c r="E12" s="4" t="s">
        <v>436</v>
      </c>
      <c r="F12" s="4"/>
    </row>
    <row r="13" spans="1:8" x14ac:dyDescent="0.2">
      <c r="A13" s="4" t="s">
        <v>514</v>
      </c>
      <c r="B13" s="4">
        <v>11</v>
      </c>
      <c r="C13" s="4">
        <v>19</v>
      </c>
      <c r="D13" s="4">
        <v>17</v>
      </c>
      <c r="E13" s="4">
        <v>47</v>
      </c>
      <c r="F13" s="4">
        <f>E13/$E$17</f>
        <v>0.29012345679012347</v>
      </c>
    </row>
    <row r="14" spans="1:8" x14ac:dyDescent="0.2">
      <c r="A14" s="4" t="s">
        <v>515</v>
      </c>
      <c r="B14" s="4">
        <v>12</v>
      </c>
      <c r="C14" s="4">
        <v>30</v>
      </c>
      <c r="D14" s="4">
        <v>23</v>
      </c>
      <c r="E14" s="4">
        <v>65</v>
      </c>
      <c r="F14" s="4">
        <f>E14/$E$17</f>
        <v>0.40123456790123457</v>
      </c>
      <c r="G14" s="4"/>
      <c r="H14" s="4"/>
    </row>
    <row r="15" spans="1:8" x14ac:dyDescent="0.2">
      <c r="A15" s="4" t="s">
        <v>516</v>
      </c>
      <c r="B15" s="4">
        <v>9</v>
      </c>
      <c r="C15" s="4">
        <v>6</v>
      </c>
      <c r="D15" s="4">
        <v>2</v>
      </c>
      <c r="E15" s="4">
        <v>17</v>
      </c>
      <c r="F15" s="4">
        <f>E15/$E$17</f>
        <v>0.10493827160493827</v>
      </c>
      <c r="G15" s="4"/>
      <c r="H15" s="4"/>
    </row>
    <row r="16" spans="1:8" x14ac:dyDescent="0.2">
      <c r="A16" s="4" t="s">
        <v>513</v>
      </c>
      <c r="B16" s="4">
        <v>10</v>
      </c>
      <c r="C16" s="4">
        <v>17</v>
      </c>
      <c r="D16" s="4">
        <v>6</v>
      </c>
      <c r="E16" s="4">
        <v>33</v>
      </c>
      <c r="F16" s="4">
        <f>E16/$E$17</f>
        <v>0.20370370370370369</v>
      </c>
      <c r="G16" s="4"/>
    </row>
    <row r="17" spans="1:6" x14ac:dyDescent="0.2">
      <c r="A17" s="4" t="s">
        <v>436</v>
      </c>
      <c r="B17" s="4">
        <v>42</v>
      </c>
      <c r="C17" s="4">
        <v>72</v>
      </c>
      <c r="D17" s="4">
        <v>48</v>
      </c>
      <c r="E17" s="4">
        <v>162</v>
      </c>
    </row>
    <row r="19" spans="1:6" x14ac:dyDescent="0.2">
      <c r="B19">
        <f t="shared" ref="B19:D22" si="1">B$17*$F13</f>
        <v>12.185185185185185</v>
      </c>
      <c r="C19" s="4">
        <f t="shared" si="1"/>
        <v>20.888888888888889</v>
      </c>
      <c r="D19" s="4">
        <f t="shared" si="1"/>
        <v>13.925925925925927</v>
      </c>
      <c r="F19">
        <f>CHITEST(B13:D16,B19:D22)</f>
        <v>5.8863745573456805E-2</v>
      </c>
    </row>
    <row r="20" spans="1:6" x14ac:dyDescent="0.2">
      <c r="B20" s="4">
        <f t="shared" si="1"/>
        <v>16.851851851851851</v>
      </c>
      <c r="C20" s="4">
        <f t="shared" si="1"/>
        <v>28.888888888888889</v>
      </c>
      <c r="D20" s="4">
        <f t="shared" si="1"/>
        <v>19.25925925925926</v>
      </c>
    </row>
    <row r="21" spans="1:6" x14ac:dyDescent="0.2">
      <c r="B21" s="4">
        <f t="shared" si="1"/>
        <v>4.4074074074074074</v>
      </c>
      <c r="C21" s="4">
        <f t="shared" si="1"/>
        <v>7.5555555555555554</v>
      </c>
      <c r="D21" s="4">
        <f t="shared" si="1"/>
        <v>5.0370370370370363</v>
      </c>
    </row>
    <row r="22" spans="1:6" x14ac:dyDescent="0.2">
      <c r="B22" s="4">
        <f t="shared" si="1"/>
        <v>8.5555555555555554</v>
      </c>
      <c r="C22" s="4">
        <f t="shared" si="1"/>
        <v>14.666666666666666</v>
      </c>
      <c r="D22" s="4">
        <f t="shared" si="1"/>
        <v>9.7777777777777768</v>
      </c>
    </row>
    <row r="23" spans="1:6" x14ac:dyDescent="0.2">
      <c r="B23" s="4"/>
      <c r="C23" s="4"/>
      <c r="D23" s="4"/>
    </row>
    <row r="24" spans="1:6" x14ac:dyDescent="0.2">
      <c r="A24" s="4"/>
      <c r="B24" s="4"/>
      <c r="C24" s="4" t="s">
        <v>534</v>
      </c>
      <c r="D24" s="4" t="s">
        <v>64</v>
      </c>
      <c r="E24" s="4" t="s">
        <v>436</v>
      </c>
    </row>
    <row r="25" spans="1:6" x14ac:dyDescent="0.2">
      <c r="A25" s="4" t="s">
        <v>435</v>
      </c>
      <c r="B25" s="4" t="s">
        <v>514</v>
      </c>
      <c r="C25" s="4">
        <v>29</v>
      </c>
      <c r="D25" s="4">
        <v>19</v>
      </c>
      <c r="E25" s="4">
        <v>48</v>
      </c>
      <c r="F25">
        <f>E25/$E$29</f>
        <v>0.29447852760736198</v>
      </c>
    </row>
    <row r="26" spans="1:6" x14ac:dyDescent="0.2">
      <c r="A26" s="4"/>
      <c r="B26" s="4" t="s">
        <v>515</v>
      </c>
      <c r="C26" s="4">
        <v>23</v>
      </c>
      <c r="D26" s="4">
        <v>42</v>
      </c>
      <c r="E26" s="4">
        <v>65</v>
      </c>
      <c r="F26" s="4">
        <f>E26/$E$29</f>
        <v>0.3987730061349693</v>
      </c>
    </row>
    <row r="27" spans="1:6" x14ac:dyDescent="0.2">
      <c r="A27" s="4"/>
      <c r="B27" s="4" t="s">
        <v>516</v>
      </c>
      <c r="C27" s="4">
        <v>8</v>
      </c>
      <c r="D27" s="4">
        <v>9</v>
      </c>
      <c r="E27" s="4">
        <v>17</v>
      </c>
      <c r="F27" s="4">
        <f>E27/$E$29</f>
        <v>0.10429447852760736</v>
      </c>
    </row>
    <row r="28" spans="1:6" x14ac:dyDescent="0.2">
      <c r="A28" s="4"/>
      <c r="B28" s="4" t="s">
        <v>513</v>
      </c>
      <c r="C28" s="4">
        <v>10</v>
      </c>
      <c r="D28" s="4">
        <v>23</v>
      </c>
      <c r="E28" s="4">
        <v>33</v>
      </c>
      <c r="F28" s="4">
        <f>E28/$E$29</f>
        <v>0.20245398773006135</v>
      </c>
    </row>
    <row r="29" spans="1:6" x14ac:dyDescent="0.2">
      <c r="A29" s="4"/>
      <c r="B29" s="4" t="s">
        <v>436</v>
      </c>
      <c r="C29" s="4">
        <f>SUM(C25:C28)</f>
        <v>70</v>
      </c>
      <c r="D29" s="4">
        <f>SUM(D25:D28)</f>
        <v>93</v>
      </c>
      <c r="E29" s="4">
        <v>163</v>
      </c>
    </row>
    <row r="31" spans="1:6" x14ac:dyDescent="0.2">
      <c r="C31">
        <f t="shared" ref="C31:D34" si="2">C$29*$F25</f>
        <v>20.613496932515339</v>
      </c>
      <c r="D31" s="4">
        <f t="shared" si="2"/>
        <v>27.386503067484664</v>
      </c>
      <c r="F31">
        <f>CHITEST(C25:D28,C31:D34)</f>
        <v>2.0661102122139993E-2</v>
      </c>
    </row>
    <row r="32" spans="1:6" x14ac:dyDescent="0.2">
      <c r="C32" s="4">
        <f t="shared" si="2"/>
        <v>27.914110429447852</v>
      </c>
      <c r="D32" s="4">
        <f t="shared" si="2"/>
        <v>37.085889570552148</v>
      </c>
    </row>
    <row r="33" spans="1:8" x14ac:dyDescent="0.2">
      <c r="C33" s="4">
        <f t="shared" si="2"/>
        <v>7.3006134969325149</v>
      </c>
      <c r="D33" s="4">
        <f t="shared" si="2"/>
        <v>9.6993865030674833</v>
      </c>
    </row>
    <row r="34" spans="1:8" x14ac:dyDescent="0.2">
      <c r="C34" s="4">
        <f t="shared" si="2"/>
        <v>14.171779141104293</v>
      </c>
      <c r="D34" s="4">
        <f t="shared" si="2"/>
        <v>18.828220858895705</v>
      </c>
    </row>
    <row r="35" spans="1:8" x14ac:dyDescent="0.2">
      <c r="C35" s="4"/>
      <c r="D35" s="4"/>
    </row>
    <row r="36" spans="1:8" x14ac:dyDescent="0.2">
      <c r="A36" s="4" t="s">
        <v>477</v>
      </c>
      <c r="B36" s="4"/>
      <c r="C36" s="4" t="s">
        <v>66</v>
      </c>
      <c r="D36" s="4" t="s">
        <v>118</v>
      </c>
      <c r="E36" s="4" t="s">
        <v>87</v>
      </c>
      <c r="F36" s="4" t="s">
        <v>104</v>
      </c>
      <c r="G36" s="4" t="s">
        <v>436</v>
      </c>
    </row>
    <row r="37" spans="1:8" x14ac:dyDescent="0.2">
      <c r="A37" s="4" t="s">
        <v>435</v>
      </c>
      <c r="B37" s="4" t="s">
        <v>514</v>
      </c>
      <c r="C37" s="4">
        <v>13</v>
      </c>
      <c r="D37" s="4">
        <v>7</v>
      </c>
      <c r="E37" s="4">
        <v>14</v>
      </c>
      <c r="F37" s="4">
        <v>14</v>
      </c>
      <c r="G37" s="4">
        <v>48</v>
      </c>
      <c r="H37">
        <f>G37/$G$41</f>
        <v>0.29447852760736198</v>
      </c>
    </row>
    <row r="38" spans="1:8" x14ac:dyDescent="0.2">
      <c r="A38" s="4"/>
      <c r="B38" s="4" t="s">
        <v>515</v>
      </c>
      <c r="C38" s="4">
        <v>20</v>
      </c>
      <c r="D38" s="4">
        <v>12</v>
      </c>
      <c r="E38" s="4">
        <v>16</v>
      </c>
      <c r="F38" s="4">
        <v>17</v>
      </c>
      <c r="G38" s="4">
        <v>65</v>
      </c>
      <c r="H38" s="4">
        <f>G38/$G$41</f>
        <v>0.3987730061349693</v>
      </c>
    </row>
    <row r="39" spans="1:8" x14ac:dyDescent="0.2">
      <c r="A39" s="4"/>
      <c r="B39" s="4" t="s">
        <v>516</v>
      </c>
      <c r="C39" s="4">
        <v>3</v>
      </c>
      <c r="D39" s="4">
        <v>5</v>
      </c>
      <c r="E39" s="4">
        <v>4</v>
      </c>
      <c r="F39" s="4">
        <v>5</v>
      </c>
      <c r="G39" s="4">
        <v>17</v>
      </c>
      <c r="H39" s="4">
        <f>G39/$G$41</f>
        <v>0.10429447852760736</v>
      </c>
    </row>
    <row r="40" spans="1:8" x14ac:dyDescent="0.2">
      <c r="A40" s="4"/>
      <c r="B40" s="4" t="s">
        <v>513</v>
      </c>
      <c r="C40" s="4">
        <v>9</v>
      </c>
      <c r="D40" s="4">
        <v>5</v>
      </c>
      <c r="E40" s="4">
        <v>9</v>
      </c>
      <c r="F40" s="4">
        <v>10</v>
      </c>
      <c r="G40" s="4">
        <v>33</v>
      </c>
      <c r="H40" s="4">
        <f>G40/$G$41</f>
        <v>0.20245398773006135</v>
      </c>
    </row>
    <row r="41" spans="1:8" x14ac:dyDescent="0.2">
      <c r="A41" s="4"/>
      <c r="B41" s="4" t="s">
        <v>436</v>
      </c>
      <c r="C41" s="4">
        <v>45</v>
      </c>
      <c r="D41" s="4">
        <v>29</v>
      </c>
      <c r="E41" s="4">
        <v>43</v>
      </c>
      <c r="F41" s="4">
        <v>46</v>
      </c>
      <c r="G41" s="4">
        <v>163</v>
      </c>
    </row>
    <row r="43" spans="1:8" x14ac:dyDescent="0.2">
      <c r="C43">
        <f t="shared" ref="C43:F46" si="3">C$41*$H37</f>
        <v>13.25153374233129</v>
      </c>
      <c r="D43" s="4">
        <f t="shared" si="3"/>
        <v>8.5398773006134974</v>
      </c>
      <c r="E43" s="4">
        <f t="shared" si="3"/>
        <v>12.662576687116566</v>
      </c>
      <c r="F43" s="4">
        <f t="shared" si="3"/>
        <v>13.546012269938652</v>
      </c>
      <c r="G43">
        <f>CHITEST(C37:F40,C43:F46)</f>
        <v>0.96352859282674108</v>
      </c>
    </row>
    <row r="44" spans="1:8" x14ac:dyDescent="0.2">
      <c r="C44" s="4">
        <f t="shared" si="3"/>
        <v>17.944785276073617</v>
      </c>
      <c r="D44" s="4">
        <f t="shared" si="3"/>
        <v>11.564417177914109</v>
      </c>
      <c r="E44" s="4">
        <f t="shared" si="3"/>
        <v>17.14723926380368</v>
      </c>
      <c r="F44" s="4">
        <f t="shared" si="3"/>
        <v>18.343558282208587</v>
      </c>
    </row>
    <row r="45" spans="1:8" x14ac:dyDescent="0.2">
      <c r="C45" s="4">
        <f t="shared" si="3"/>
        <v>4.6932515337423313</v>
      </c>
      <c r="D45" s="4">
        <f t="shared" si="3"/>
        <v>3.0245398773006134</v>
      </c>
      <c r="E45" s="4">
        <f t="shared" si="3"/>
        <v>4.484662576687116</v>
      </c>
      <c r="F45" s="4">
        <f t="shared" si="3"/>
        <v>4.7975460122699385</v>
      </c>
    </row>
    <row r="46" spans="1:8" x14ac:dyDescent="0.2">
      <c r="C46" s="4">
        <f t="shared" si="3"/>
        <v>9.110429447852761</v>
      </c>
      <c r="D46" s="4">
        <f t="shared" si="3"/>
        <v>5.8711656441717794</v>
      </c>
      <c r="E46" s="4">
        <f t="shared" si="3"/>
        <v>8.705521472392638</v>
      </c>
      <c r="F46" s="4">
        <f t="shared" si="3"/>
        <v>9.3128834355828225</v>
      </c>
    </row>
    <row r="47" spans="1:8" x14ac:dyDescent="0.2">
      <c r="C47" s="4"/>
      <c r="D47" s="4"/>
      <c r="E47" s="4"/>
      <c r="F47" s="4"/>
    </row>
    <row r="48" spans="1:8" x14ac:dyDescent="0.2">
      <c r="A48" s="4"/>
      <c r="B48" s="4" t="s">
        <v>529</v>
      </c>
      <c r="C48" s="4" t="s">
        <v>528</v>
      </c>
      <c r="D48" s="4" t="s">
        <v>527</v>
      </c>
      <c r="E48" s="4" t="s">
        <v>436</v>
      </c>
    </row>
    <row r="49" spans="1:6" x14ac:dyDescent="0.2">
      <c r="A49" s="4" t="s">
        <v>514</v>
      </c>
      <c r="B49" s="4">
        <v>13</v>
      </c>
      <c r="C49" s="4">
        <v>15</v>
      </c>
      <c r="D49" s="4">
        <v>2</v>
      </c>
      <c r="E49" s="4">
        <f>B49+C49+D49</f>
        <v>30</v>
      </c>
      <c r="F49">
        <f>E49/$E$53</f>
        <v>0.22900763358778625</v>
      </c>
    </row>
    <row r="50" spans="1:6" x14ac:dyDescent="0.2">
      <c r="A50" s="4" t="s">
        <v>515</v>
      </c>
      <c r="B50" s="4">
        <v>35</v>
      </c>
      <c r="C50" s="4">
        <v>16</v>
      </c>
      <c r="D50" s="4">
        <v>5</v>
      </c>
      <c r="E50" s="4">
        <f>B50+C50+D50</f>
        <v>56</v>
      </c>
      <c r="F50" s="4">
        <f>E50/$E$53</f>
        <v>0.42748091603053434</v>
      </c>
    </row>
    <row r="51" spans="1:6" x14ac:dyDescent="0.2">
      <c r="A51" s="4" t="s">
        <v>516</v>
      </c>
      <c r="B51" s="4">
        <v>2</v>
      </c>
      <c r="C51" s="4">
        <v>10</v>
      </c>
      <c r="D51" s="4">
        <v>3</v>
      </c>
      <c r="E51" s="4">
        <f>B51+C51+D51</f>
        <v>15</v>
      </c>
      <c r="F51" s="4">
        <f>E51/$E$53</f>
        <v>0.11450381679389313</v>
      </c>
    </row>
    <row r="52" spans="1:6" x14ac:dyDescent="0.2">
      <c r="A52" s="4" t="s">
        <v>513</v>
      </c>
      <c r="B52" s="4">
        <v>13</v>
      </c>
      <c r="C52" s="4">
        <v>11</v>
      </c>
      <c r="D52" s="4">
        <v>6</v>
      </c>
      <c r="E52" s="4">
        <f>B52+C52+D52</f>
        <v>30</v>
      </c>
      <c r="F52" s="4">
        <f>E52/$E$53</f>
        <v>0.22900763358778625</v>
      </c>
    </row>
    <row r="53" spans="1:6" x14ac:dyDescent="0.2">
      <c r="A53" s="4" t="s">
        <v>436</v>
      </c>
      <c r="B53" s="4">
        <v>63</v>
      </c>
      <c r="C53" s="4">
        <v>52</v>
      </c>
      <c r="D53" s="4">
        <v>16</v>
      </c>
      <c r="E53" s="4">
        <f>B53+C53+D53</f>
        <v>131</v>
      </c>
    </row>
    <row r="55" spans="1:6" x14ac:dyDescent="0.2">
      <c r="B55">
        <f t="shared" ref="B55:D58" si="4">B$49*$F49</f>
        <v>2.9770992366412212</v>
      </c>
      <c r="C55" s="4">
        <f t="shared" si="4"/>
        <v>3.4351145038167936</v>
      </c>
      <c r="D55" s="4">
        <f t="shared" si="4"/>
        <v>0.4580152671755725</v>
      </c>
      <c r="E55" s="4">
        <f>CHITEST(B49:D52,B55:D58)</f>
        <v>4.6563204340483492E-96</v>
      </c>
    </row>
    <row r="56" spans="1:6" x14ac:dyDescent="0.2">
      <c r="B56" s="4">
        <f t="shared" si="4"/>
        <v>5.557251908396946</v>
      </c>
      <c r="C56" s="4">
        <f t="shared" si="4"/>
        <v>6.4122137404580153</v>
      </c>
      <c r="D56" s="4">
        <f t="shared" si="4"/>
        <v>0.85496183206106868</v>
      </c>
    </row>
    <row r="57" spans="1:6" x14ac:dyDescent="0.2">
      <c r="B57" s="4">
        <f t="shared" si="4"/>
        <v>1.4885496183206106</v>
      </c>
      <c r="C57" s="4">
        <f t="shared" si="4"/>
        <v>1.7175572519083968</v>
      </c>
      <c r="D57" s="4">
        <f t="shared" si="4"/>
        <v>0.22900763358778625</v>
      </c>
    </row>
    <row r="58" spans="1:6" x14ac:dyDescent="0.2">
      <c r="B58" s="4">
        <f t="shared" si="4"/>
        <v>2.9770992366412212</v>
      </c>
      <c r="C58" s="4">
        <f t="shared" si="4"/>
        <v>3.4351145038167936</v>
      </c>
      <c r="D58" s="4">
        <f t="shared" si="4"/>
        <v>0.4580152671755725</v>
      </c>
    </row>
    <row r="59" spans="1:6" x14ac:dyDescent="0.2">
      <c r="B59" s="4"/>
      <c r="C59" s="4"/>
      <c r="D59" s="4"/>
    </row>
    <row r="60" spans="1:6" x14ac:dyDescent="0.2">
      <c r="A60" s="4"/>
      <c r="B60" s="4" t="s">
        <v>97</v>
      </c>
      <c r="C60" s="4" t="s">
        <v>531</v>
      </c>
      <c r="D60" s="4" t="s">
        <v>532</v>
      </c>
      <c r="E60" s="4" t="s">
        <v>436</v>
      </c>
    </row>
    <row r="61" spans="1:6" x14ac:dyDescent="0.2">
      <c r="A61" s="4" t="s">
        <v>514</v>
      </c>
      <c r="B61" s="4">
        <v>22</v>
      </c>
      <c r="C61" s="4">
        <v>18</v>
      </c>
      <c r="D61" s="4">
        <v>8</v>
      </c>
      <c r="E61" s="4">
        <v>48</v>
      </c>
      <c r="F61">
        <f>E61/$E$65</f>
        <v>0.29447852760736198</v>
      </c>
    </row>
    <row r="62" spans="1:6" x14ac:dyDescent="0.2">
      <c r="A62" s="4" t="s">
        <v>515</v>
      </c>
      <c r="B62" s="4">
        <v>16</v>
      </c>
      <c r="C62" s="4">
        <v>38</v>
      </c>
      <c r="D62" s="4">
        <v>11</v>
      </c>
      <c r="E62" s="4">
        <v>65</v>
      </c>
      <c r="F62" s="4">
        <f>E62/$E$65</f>
        <v>0.3987730061349693</v>
      </c>
    </row>
    <row r="63" spans="1:6" x14ac:dyDescent="0.2">
      <c r="A63" s="4" t="s">
        <v>516</v>
      </c>
      <c r="B63" s="4">
        <v>8</v>
      </c>
      <c r="C63" s="4">
        <v>5</v>
      </c>
      <c r="D63" s="4">
        <v>4</v>
      </c>
      <c r="E63" s="4">
        <v>17</v>
      </c>
      <c r="F63" s="4">
        <f>E63/$E$65</f>
        <v>0.10429447852760736</v>
      </c>
    </row>
    <row r="64" spans="1:6" x14ac:dyDescent="0.2">
      <c r="A64" s="4" t="s">
        <v>513</v>
      </c>
      <c r="B64" s="4">
        <v>12</v>
      </c>
      <c r="C64" s="4">
        <v>16</v>
      </c>
      <c r="D64" s="4">
        <v>5</v>
      </c>
      <c r="E64" s="4">
        <v>33</v>
      </c>
      <c r="F64" s="4">
        <f>E64/$E$65</f>
        <v>0.20245398773006135</v>
      </c>
    </row>
    <row r="65" spans="1:6" x14ac:dyDescent="0.2">
      <c r="A65" s="4" t="s">
        <v>436</v>
      </c>
      <c r="B65" s="4">
        <v>58</v>
      </c>
      <c r="C65" s="4">
        <v>77</v>
      </c>
      <c r="D65" s="4">
        <v>28</v>
      </c>
      <c r="E65" s="4">
        <v>163</v>
      </c>
    </row>
    <row r="67" spans="1:6" x14ac:dyDescent="0.2">
      <c r="B67">
        <f t="shared" ref="B67:D70" si="5">B$65*$F61</f>
        <v>17.079754601226995</v>
      </c>
      <c r="C67" s="4">
        <f t="shared" si="5"/>
        <v>22.674846625766872</v>
      </c>
      <c r="D67" s="4">
        <f t="shared" si="5"/>
        <v>8.2453987730061353</v>
      </c>
      <c r="E67">
        <f>CHITEST(B61:D64,B67:D70)</f>
        <v>0.19806549946617802</v>
      </c>
    </row>
    <row r="68" spans="1:6" x14ac:dyDescent="0.2">
      <c r="B68" s="4">
        <f t="shared" si="5"/>
        <v>23.128834355828218</v>
      </c>
      <c r="C68" s="4">
        <f t="shared" si="5"/>
        <v>30.705521472392636</v>
      </c>
      <c r="D68" s="4">
        <f t="shared" si="5"/>
        <v>11.165644171779141</v>
      </c>
    </row>
    <row r="69" spans="1:6" x14ac:dyDescent="0.2">
      <c r="B69" s="4">
        <f t="shared" si="5"/>
        <v>6.0490797546012267</v>
      </c>
      <c r="C69" s="4">
        <f t="shared" si="5"/>
        <v>8.0306748466257662</v>
      </c>
      <c r="D69" s="4">
        <f t="shared" si="5"/>
        <v>2.9202453987730062</v>
      </c>
    </row>
    <row r="70" spans="1:6" x14ac:dyDescent="0.2">
      <c r="B70" s="4">
        <f t="shared" si="5"/>
        <v>11.742331288343559</v>
      </c>
      <c r="C70" s="4">
        <f t="shared" si="5"/>
        <v>15.588957055214724</v>
      </c>
      <c r="D70" s="4">
        <f t="shared" si="5"/>
        <v>5.6687116564417179</v>
      </c>
    </row>
    <row r="71" spans="1:6" x14ac:dyDescent="0.2">
      <c r="B71" s="4"/>
      <c r="C71" s="4"/>
      <c r="D71" s="4"/>
    </row>
    <row r="72" spans="1:6" x14ac:dyDescent="0.2">
      <c r="A72" s="4"/>
      <c r="B72" s="4" t="s">
        <v>98</v>
      </c>
      <c r="C72" s="4" t="s">
        <v>113</v>
      </c>
      <c r="D72" s="4" t="s">
        <v>70</v>
      </c>
      <c r="E72" s="4" t="s">
        <v>436</v>
      </c>
    </row>
    <row r="73" spans="1:6" x14ac:dyDescent="0.2">
      <c r="A73" s="4" t="s">
        <v>514</v>
      </c>
      <c r="B73" s="4">
        <v>24</v>
      </c>
      <c r="C73" s="4">
        <v>3</v>
      </c>
      <c r="D73" s="4">
        <v>21</v>
      </c>
      <c r="E73" s="4">
        <v>48</v>
      </c>
      <c r="F73">
        <f>E73/$E$77</f>
        <v>0.29447852760736198</v>
      </c>
    </row>
    <row r="74" spans="1:6" x14ac:dyDescent="0.2">
      <c r="A74" s="4" t="s">
        <v>515</v>
      </c>
      <c r="B74" s="4">
        <v>6</v>
      </c>
      <c r="C74" s="4">
        <v>12</v>
      </c>
      <c r="D74" s="4">
        <v>47</v>
      </c>
      <c r="E74" s="4">
        <v>65</v>
      </c>
      <c r="F74" s="4">
        <f>E74/$E$77</f>
        <v>0.3987730061349693</v>
      </c>
    </row>
    <row r="75" spans="1:6" x14ac:dyDescent="0.2">
      <c r="A75" s="4" t="s">
        <v>516</v>
      </c>
      <c r="B75" s="4">
        <v>3</v>
      </c>
      <c r="C75" s="4">
        <v>6</v>
      </c>
      <c r="D75" s="4">
        <v>8</v>
      </c>
      <c r="E75" s="4">
        <v>17</v>
      </c>
      <c r="F75" s="4">
        <f>E75/$E$77</f>
        <v>0.10429447852760736</v>
      </c>
    </row>
    <row r="76" spans="1:6" x14ac:dyDescent="0.2">
      <c r="A76" s="4" t="s">
        <v>513</v>
      </c>
      <c r="B76" s="4">
        <v>4</v>
      </c>
      <c r="C76" s="4">
        <v>13</v>
      </c>
      <c r="D76" s="4">
        <v>16</v>
      </c>
      <c r="E76" s="4">
        <v>33</v>
      </c>
      <c r="F76" s="4">
        <f>E76/$E$77</f>
        <v>0.20245398773006135</v>
      </c>
    </row>
    <row r="77" spans="1:6" x14ac:dyDescent="0.2">
      <c r="A77" s="4" t="s">
        <v>436</v>
      </c>
      <c r="B77" s="4">
        <v>37</v>
      </c>
      <c r="C77" s="4">
        <v>34</v>
      </c>
      <c r="D77" s="4">
        <v>92</v>
      </c>
      <c r="E77" s="4">
        <v>163</v>
      </c>
    </row>
    <row r="79" spans="1:6" x14ac:dyDescent="0.2">
      <c r="B79">
        <f t="shared" ref="B79:D82" si="6">B$73*$F73</f>
        <v>7.0674846625766872</v>
      </c>
      <c r="C79" s="4">
        <f t="shared" si="6"/>
        <v>0.8834355828220859</v>
      </c>
      <c r="D79" s="4">
        <f t="shared" si="6"/>
        <v>6.1840490797546019</v>
      </c>
      <c r="E79">
        <f>CHITEST(B73:D76,B79:D82)</f>
        <v>1.8963371015546129E-161</v>
      </c>
    </row>
    <row r="80" spans="1:6" x14ac:dyDescent="0.2">
      <c r="B80" s="4">
        <f t="shared" si="6"/>
        <v>9.5705521472392636</v>
      </c>
      <c r="C80" s="4">
        <f t="shared" si="6"/>
        <v>1.196319018404908</v>
      </c>
      <c r="D80" s="4">
        <f t="shared" si="6"/>
        <v>8.374233128834355</v>
      </c>
    </row>
    <row r="81" spans="2:10" x14ac:dyDescent="0.2">
      <c r="B81" s="4">
        <f t="shared" si="6"/>
        <v>2.5030674846625764</v>
      </c>
      <c r="C81" s="4">
        <f t="shared" si="6"/>
        <v>0.31288343558282206</v>
      </c>
      <c r="D81" s="4">
        <f t="shared" si="6"/>
        <v>2.1901840490797544</v>
      </c>
    </row>
    <row r="82" spans="2:10" x14ac:dyDescent="0.2">
      <c r="B82" s="4">
        <f t="shared" si="6"/>
        <v>4.8588957055214728</v>
      </c>
      <c r="C82" s="4">
        <f t="shared" si="6"/>
        <v>0.6073619631901841</v>
      </c>
      <c r="D82" s="4">
        <f t="shared" si="6"/>
        <v>4.2515337423312882</v>
      </c>
    </row>
    <row r="83" spans="2:10" x14ac:dyDescent="0.2">
      <c r="B83" s="4"/>
      <c r="C83" s="4"/>
      <c r="D83" s="4"/>
    </row>
    <row r="86" spans="2:10" x14ac:dyDescent="0.2">
      <c r="B86" s="4" t="s">
        <v>498</v>
      </c>
      <c r="C86" s="4" t="s">
        <v>435</v>
      </c>
      <c r="D86" s="4"/>
      <c r="E86" s="4"/>
      <c r="F86" s="4"/>
      <c r="G86" s="4"/>
    </row>
    <row r="87" spans="2:10" x14ac:dyDescent="0.2">
      <c r="B87" s="4"/>
      <c r="C87" s="4" t="s">
        <v>514</v>
      </c>
      <c r="D87" s="4" t="s">
        <v>515</v>
      </c>
      <c r="E87" s="4" t="s">
        <v>516</v>
      </c>
      <c r="F87" s="4" t="s">
        <v>513</v>
      </c>
      <c r="G87" s="4" t="s">
        <v>436</v>
      </c>
    </row>
    <row r="88" spans="2:10" x14ac:dyDescent="0.2">
      <c r="B88" s="4" t="s">
        <v>65</v>
      </c>
      <c r="C88" s="4">
        <v>22</v>
      </c>
      <c r="D88" s="4">
        <v>32</v>
      </c>
      <c r="E88" s="4">
        <v>10</v>
      </c>
      <c r="F88" s="4">
        <v>19</v>
      </c>
      <c r="G88" s="4">
        <f>66+17</f>
        <v>83</v>
      </c>
      <c r="H88">
        <f>G88/$G$92</f>
        <v>0.50920245398773001</v>
      </c>
    </row>
    <row r="89" spans="2:10" x14ac:dyDescent="0.2">
      <c r="B89" s="4" t="s">
        <v>495</v>
      </c>
      <c r="C89" s="4">
        <v>9</v>
      </c>
      <c r="D89" s="4">
        <v>13</v>
      </c>
      <c r="E89" s="4">
        <v>3</v>
      </c>
      <c r="F89" s="4">
        <v>5</v>
      </c>
      <c r="G89" s="4">
        <v>30</v>
      </c>
      <c r="H89" s="4">
        <f>G89/$G$92</f>
        <v>0.18404907975460122</v>
      </c>
    </row>
    <row r="90" spans="2:10" x14ac:dyDescent="0.2">
      <c r="B90" s="4" t="s">
        <v>525</v>
      </c>
      <c r="C90" s="4">
        <v>3</v>
      </c>
      <c r="D90" s="4">
        <v>13</v>
      </c>
      <c r="E90" s="4">
        <v>2</v>
      </c>
      <c r="F90" s="4">
        <v>6</v>
      </c>
      <c r="G90" s="4">
        <v>24</v>
      </c>
      <c r="H90" s="4">
        <f>G90/$G$92</f>
        <v>0.14723926380368099</v>
      </c>
      <c r="J90">
        <f>5*5/3</f>
        <v>8.3333333333333339</v>
      </c>
    </row>
    <row r="91" spans="2:10" x14ac:dyDescent="0.2">
      <c r="B91" s="4" t="s">
        <v>117</v>
      </c>
      <c r="C91" s="4">
        <v>14</v>
      </c>
      <c r="D91" s="4">
        <v>7</v>
      </c>
      <c r="E91" s="4">
        <v>2</v>
      </c>
      <c r="F91" s="4">
        <v>3</v>
      </c>
      <c r="G91" s="4">
        <v>26</v>
      </c>
      <c r="H91" s="4">
        <f>G91/$G$92</f>
        <v>0.15950920245398773</v>
      </c>
      <c r="J91">
        <f>3/25</f>
        <v>0.12</v>
      </c>
    </row>
    <row r="92" spans="2:10" x14ac:dyDescent="0.2">
      <c r="B92" s="4" t="s">
        <v>436</v>
      </c>
      <c r="C92" s="4">
        <f>SUM(C88:C91)</f>
        <v>48</v>
      </c>
      <c r="D92" s="4">
        <f>SUM(D88:D91)</f>
        <v>65</v>
      </c>
      <c r="E92" s="4">
        <f>SUM(E88:E91)</f>
        <v>17</v>
      </c>
      <c r="F92" s="4">
        <f>SUM(F88:F91)</f>
        <v>33</v>
      </c>
      <c r="G92" s="4">
        <f>SUM(G88:G91)</f>
        <v>163</v>
      </c>
    </row>
    <row r="94" spans="2:10" x14ac:dyDescent="0.2">
      <c r="C94">
        <f t="shared" ref="C94:F97" si="7">C$92*$H88</f>
        <v>24.44171779141104</v>
      </c>
      <c r="D94" s="4">
        <f t="shared" si="7"/>
        <v>33.098159509202453</v>
      </c>
      <c r="E94" s="4">
        <f t="shared" si="7"/>
        <v>8.6564417177914095</v>
      </c>
      <c r="F94" s="4">
        <f t="shared" si="7"/>
        <v>16.80368098159509</v>
      </c>
      <c r="H94">
        <f>CHITEST(C88:F91,C94:F97)</f>
        <v>0.18589780767725717</v>
      </c>
    </row>
    <row r="95" spans="2:10" x14ac:dyDescent="0.2">
      <c r="C95" s="4">
        <f t="shared" si="7"/>
        <v>8.8343558282208576</v>
      </c>
      <c r="D95" s="4">
        <f t="shared" si="7"/>
        <v>11.963190184049079</v>
      </c>
      <c r="E95" s="4">
        <f t="shared" si="7"/>
        <v>3.1288343558282206</v>
      </c>
      <c r="F95" s="4">
        <f t="shared" si="7"/>
        <v>6.0736196319018401</v>
      </c>
    </row>
    <row r="96" spans="2:10" x14ac:dyDescent="0.2">
      <c r="C96" s="4">
        <f t="shared" si="7"/>
        <v>7.0674846625766872</v>
      </c>
      <c r="D96" s="4">
        <f t="shared" si="7"/>
        <v>9.5705521472392636</v>
      </c>
      <c r="E96" s="4">
        <f t="shared" si="7"/>
        <v>2.5030674846625769</v>
      </c>
      <c r="F96" s="4">
        <f t="shared" si="7"/>
        <v>4.8588957055214728</v>
      </c>
    </row>
    <row r="97" spans="1:7" x14ac:dyDescent="0.2">
      <c r="C97" s="4">
        <f t="shared" si="7"/>
        <v>7.6564417177914113</v>
      </c>
      <c r="D97" s="4">
        <f t="shared" si="7"/>
        <v>10.368098159509202</v>
      </c>
      <c r="E97" s="4">
        <f t="shared" si="7"/>
        <v>2.7116564417177913</v>
      </c>
      <c r="F97" s="4">
        <f t="shared" si="7"/>
        <v>5.2638036809815949</v>
      </c>
    </row>
    <row r="98" spans="1:7" x14ac:dyDescent="0.2">
      <c r="C98" s="4"/>
      <c r="D98" s="4"/>
      <c r="E98" s="4"/>
      <c r="F98" s="4"/>
    </row>
    <row r="99" spans="1:7" x14ac:dyDescent="0.2">
      <c r="A99" t="s">
        <v>522</v>
      </c>
      <c r="B99" t="s">
        <v>435</v>
      </c>
    </row>
    <row r="100" spans="1:7" x14ac:dyDescent="0.2">
      <c r="A100" t="s">
        <v>437</v>
      </c>
      <c r="B100" t="s">
        <v>530</v>
      </c>
      <c r="C100" t="s">
        <v>529</v>
      </c>
      <c r="D100" t="s">
        <v>528</v>
      </c>
      <c r="E100" t="s">
        <v>527</v>
      </c>
      <c r="F100" t="s">
        <v>436</v>
      </c>
    </row>
    <row r="101" spans="1:7" x14ac:dyDescent="0.2">
      <c r="A101" t="s">
        <v>514</v>
      </c>
      <c r="B101">
        <v>14</v>
      </c>
      <c r="C101">
        <v>13</v>
      </c>
      <c r="D101">
        <v>15</v>
      </c>
      <c r="E101">
        <v>2</v>
      </c>
      <c r="F101">
        <v>44</v>
      </c>
    </row>
    <row r="102" spans="1:7" x14ac:dyDescent="0.2">
      <c r="A102" t="s">
        <v>515</v>
      </c>
      <c r="B102">
        <v>7</v>
      </c>
      <c r="C102">
        <v>35</v>
      </c>
      <c r="D102">
        <v>16</v>
      </c>
      <c r="E102">
        <v>5</v>
      </c>
      <c r="F102">
        <v>63</v>
      </c>
    </row>
    <row r="103" spans="1:7" x14ac:dyDescent="0.2">
      <c r="A103" t="s">
        <v>563</v>
      </c>
      <c r="C103">
        <v>2</v>
      </c>
      <c r="D103">
        <v>10</v>
      </c>
      <c r="E103">
        <v>3</v>
      </c>
      <c r="F103">
        <v>15</v>
      </c>
    </row>
    <row r="104" spans="1:7" x14ac:dyDescent="0.2">
      <c r="A104" t="s">
        <v>513</v>
      </c>
      <c r="B104">
        <v>2</v>
      </c>
      <c r="C104">
        <v>13</v>
      </c>
      <c r="D104">
        <v>11</v>
      </c>
      <c r="E104">
        <v>6</v>
      </c>
      <c r="F104">
        <v>32</v>
      </c>
    </row>
    <row r="105" spans="1:7" x14ac:dyDescent="0.2">
      <c r="A105" t="s">
        <v>436</v>
      </c>
      <c r="B105">
        <v>23</v>
      </c>
      <c r="C105">
        <v>63</v>
      </c>
      <c r="D105">
        <v>52</v>
      </c>
      <c r="E105">
        <v>16</v>
      </c>
      <c r="F105">
        <v>154</v>
      </c>
    </row>
    <row r="111" spans="1:7" x14ac:dyDescent="0.2">
      <c r="C111" t="s">
        <v>73</v>
      </c>
      <c r="D111">
        <v>98</v>
      </c>
      <c r="E111" s="22">
        <v>0.60119999999999996</v>
      </c>
      <c r="F111" s="22">
        <v>0.60119999999999996</v>
      </c>
      <c r="G111" t="s">
        <v>570</v>
      </c>
    </row>
    <row r="112" spans="1:7" x14ac:dyDescent="0.2">
      <c r="C112" t="s">
        <v>72</v>
      </c>
      <c r="D112">
        <v>50</v>
      </c>
      <c r="E112" s="22">
        <v>0.30669999999999997</v>
      </c>
      <c r="F112" s="22">
        <v>0.30669999999999997</v>
      </c>
      <c r="G112" t="s">
        <v>570</v>
      </c>
    </row>
    <row r="113" spans="3:4" x14ac:dyDescent="0.2">
      <c r="C113" t="s">
        <v>99</v>
      </c>
      <c r="D113">
        <v>49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AC5C9-8791-44C8-BA3C-7984ECDFA573}">
  <dimension ref="A1:H97"/>
  <sheetViews>
    <sheetView workbookViewId="0">
      <selection activeCell="A25" sqref="A25"/>
    </sheetView>
  </sheetViews>
  <sheetFormatPr defaultRowHeight="12.75" x14ac:dyDescent="0.2"/>
  <cols>
    <col min="6" max="6" width="12.42578125" bestFit="1" customWidth="1"/>
  </cols>
  <sheetData>
    <row r="1" spans="1:8" x14ac:dyDescent="0.2">
      <c r="A1" s="4" t="s">
        <v>478</v>
      </c>
      <c r="B1" s="4"/>
      <c r="C1" s="24" t="s">
        <v>483</v>
      </c>
      <c r="D1" s="4" t="s">
        <v>64</v>
      </c>
      <c r="E1" s="4" t="s">
        <v>436</v>
      </c>
    </row>
    <row r="2" spans="1:8" x14ac:dyDescent="0.2">
      <c r="A2" s="4" t="s">
        <v>435</v>
      </c>
      <c r="B2" s="4" t="s">
        <v>106</v>
      </c>
      <c r="C2" s="4">
        <v>6</v>
      </c>
      <c r="D2" s="4">
        <v>16</v>
      </c>
      <c r="E2" s="4">
        <v>22</v>
      </c>
      <c r="F2">
        <f>E2/$E$6</f>
        <v>0.13496932515337423</v>
      </c>
    </row>
    <row r="3" spans="1:8" x14ac:dyDescent="0.2">
      <c r="A3" s="4"/>
      <c r="B3" s="4" t="s">
        <v>99</v>
      </c>
      <c r="C3" s="4">
        <v>25</v>
      </c>
      <c r="D3" s="4">
        <v>17</v>
      </c>
      <c r="E3" s="4">
        <v>42</v>
      </c>
      <c r="F3" s="4">
        <f>E3/$E$6</f>
        <v>0.25766871165644173</v>
      </c>
    </row>
    <row r="4" spans="1:8" x14ac:dyDescent="0.2">
      <c r="A4" s="4"/>
      <c r="B4" s="4" t="s">
        <v>112</v>
      </c>
      <c r="C4" s="4">
        <v>14</v>
      </c>
      <c r="D4" s="4">
        <v>38</v>
      </c>
      <c r="E4" s="4">
        <v>52</v>
      </c>
      <c r="F4" s="4">
        <f>E4/$E$6</f>
        <v>0.31901840490797545</v>
      </c>
    </row>
    <row r="5" spans="1:8" x14ac:dyDescent="0.2">
      <c r="A5" s="4"/>
      <c r="B5" s="4" t="s">
        <v>74</v>
      </c>
      <c r="C5" s="4">
        <v>25</v>
      </c>
      <c r="D5" s="4">
        <v>22</v>
      </c>
      <c r="E5" s="4">
        <v>47</v>
      </c>
      <c r="F5" s="4">
        <f>E5/$E$6</f>
        <v>0.28834355828220859</v>
      </c>
    </row>
    <row r="6" spans="1:8" x14ac:dyDescent="0.2">
      <c r="A6" s="4"/>
      <c r="B6" s="4" t="s">
        <v>436</v>
      </c>
      <c r="C6" s="4">
        <v>70</v>
      </c>
      <c r="D6" s="4">
        <v>93</v>
      </c>
      <c r="E6" s="4">
        <v>163</v>
      </c>
    </row>
    <row r="8" spans="1:8" x14ac:dyDescent="0.2">
      <c r="C8">
        <f t="shared" ref="C8:E11" si="0">C$6*$F2</f>
        <v>9.4478527607361968</v>
      </c>
      <c r="D8" s="4">
        <f t="shared" si="0"/>
        <v>12.552147239263803</v>
      </c>
      <c r="E8" s="4">
        <f t="shared" si="0"/>
        <v>22</v>
      </c>
      <c r="G8">
        <f>CHITEST(C2:D5,C8:D11)</f>
        <v>2.4326367763844183E-3</v>
      </c>
    </row>
    <row r="9" spans="1:8" x14ac:dyDescent="0.2">
      <c r="C9" s="4">
        <f t="shared" si="0"/>
        <v>18.036809815950921</v>
      </c>
      <c r="D9" s="4">
        <f t="shared" si="0"/>
        <v>23.963190184049079</v>
      </c>
      <c r="E9" s="4">
        <f t="shared" si="0"/>
        <v>42</v>
      </c>
    </row>
    <row r="10" spans="1:8" x14ac:dyDescent="0.2">
      <c r="C10" s="4">
        <f t="shared" si="0"/>
        <v>22.331288343558281</v>
      </c>
      <c r="D10" s="4">
        <f t="shared" si="0"/>
        <v>29.668711656441715</v>
      </c>
      <c r="E10" s="4">
        <f t="shared" si="0"/>
        <v>52</v>
      </c>
    </row>
    <row r="11" spans="1:8" x14ac:dyDescent="0.2">
      <c r="C11" s="4">
        <f t="shared" si="0"/>
        <v>20.184049079754601</v>
      </c>
      <c r="D11" s="4">
        <f t="shared" si="0"/>
        <v>26.815950920245399</v>
      </c>
      <c r="E11" s="4">
        <f t="shared" si="0"/>
        <v>47</v>
      </c>
    </row>
    <row r="12" spans="1:8" x14ac:dyDescent="0.2">
      <c r="C12" s="4"/>
      <c r="D12" s="4"/>
      <c r="E12" s="4"/>
    </row>
    <row r="13" spans="1:8" x14ac:dyDescent="0.2">
      <c r="A13" s="4" t="s">
        <v>477</v>
      </c>
      <c r="B13" s="4"/>
      <c r="C13" s="4" t="s">
        <v>66</v>
      </c>
      <c r="D13" s="4" t="s">
        <v>118</v>
      </c>
      <c r="E13" s="4" t="s">
        <v>87</v>
      </c>
      <c r="F13" s="4" t="s">
        <v>104</v>
      </c>
      <c r="G13" s="4" t="s">
        <v>436</v>
      </c>
    </row>
    <row r="14" spans="1:8" x14ac:dyDescent="0.2">
      <c r="A14" s="4" t="s">
        <v>435</v>
      </c>
      <c r="B14" s="4" t="s">
        <v>106</v>
      </c>
      <c r="C14" s="4">
        <v>7</v>
      </c>
      <c r="D14" s="4">
        <v>6</v>
      </c>
      <c r="E14" s="4">
        <v>5</v>
      </c>
      <c r="F14" s="4">
        <v>4</v>
      </c>
      <c r="G14" s="4">
        <v>22</v>
      </c>
      <c r="H14">
        <f>G14/$G$18</f>
        <v>0.13496932515337423</v>
      </c>
    </row>
    <row r="15" spans="1:8" x14ac:dyDescent="0.2">
      <c r="A15" s="4"/>
      <c r="B15" s="4" t="s">
        <v>99</v>
      </c>
      <c r="C15" s="4">
        <v>13</v>
      </c>
      <c r="D15" s="4">
        <v>7</v>
      </c>
      <c r="E15" s="4">
        <v>13</v>
      </c>
      <c r="F15" s="4">
        <v>9</v>
      </c>
      <c r="G15" s="4">
        <v>42</v>
      </c>
      <c r="H15" s="4">
        <f>G15/$G$18</f>
        <v>0.25766871165644173</v>
      </c>
    </row>
    <row r="16" spans="1:8" x14ac:dyDescent="0.2">
      <c r="A16" s="4"/>
      <c r="B16" s="4" t="s">
        <v>112</v>
      </c>
      <c r="C16" s="4">
        <v>12</v>
      </c>
      <c r="D16" s="4">
        <v>11</v>
      </c>
      <c r="E16" s="4">
        <v>9</v>
      </c>
      <c r="F16" s="4">
        <v>20</v>
      </c>
      <c r="G16" s="4">
        <v>52</v>
      </c>
      <c r="H16" s="4">
        <f>G16/$G$18</f>
        <v>0.31901840490797545</v>
      </c>
    </row>
    <row r="17" spans="1:8" x14ac:dyDescent="0.2">
      <c r="A17" s="4"/>
      <c r="B17" s="4" t="s">
        <v>74</v>
      </c>
      <c r="C17" s="4">
        <v>13</v>
      </c>
      <c r="D17" s="4">
        <v>5</v>
      </c>
      <c r="E17" s="4">
        <v>16</v>
      </c>
      <c r="F17" s="4">
        <v>13</v>
      </c>
      <c r="G17" s="4">
        <v>47</v>
      </c>
      <c r="H17" s="4">
        <f>G17/$G$18</f>
        <v>0.28834355828220859</v>
      </c>
    </row>
    <row r="18" spans="1:8" x14ac:dyDescent="0.2">
      <c r="A18" s="4"/>
      <c r="B18" s="4" t="s">
        <v>436</v>
      </c>
      <c r="C18" s="4">
        <v>45</v>
      </c>
      <c r="D18" s="4">
        <v>29</v>
      </c>
      <c r="E18" s="4">
        <v>43</v>
      </c>
      <c r="F18" s="4">
        <v>46</v>
      </c>
      <c r="G18" s="4">
        <v>163</v>
      </c>
    </row>
    <row r="20" spans="1:8" x14ac:dyDescent="0.2">
      <c r="C20">
        <f t="shared" ref="C20:F23" si="1">C$18*$H14</f>
        <v>6.0736196319018401</v>
      </c>
      <c r="D20" s="4">
        <f t="shared" si="1"/>
        <v>3.9141104294478528</v>
      </c>
      <c r="E20" s="4">
        <f t="shared" si="1"/>
        <v>5.8036809815950923</v>
      </c>
      <c r="F20" s="4">
        <f t="shared" si="1"/>
        <v>6.2085889570552144</v>
      </c>
      <c r="G20" s="4"/>
      <c r="H20">
        <f>CHITEST(C14:F17,C20:F23)</f>
        <v>0.34691364568305827</v>
      </c>
    </row>
    <row r="21" spans="1:8" x14ac:dyDescent="0.2">
      <c r="C21" s="4">
        <f t="shared" si="1"/>
        <v>11.595092024539877</v>
      </c>
      <c r="D21" s="4">
        <f t="shared" si="1"/>
        <v>7.4723926380368102</v>
      </c>
      <c r="E21" s="4">
        <f t="shared" si="1"/>
        <v>11.079754601226995</v>
      </c>
      <c r="F21" s="4">
        <f t="shared" si="1"/>
        <v>11.85276073619632</v>
      </c>
      <c r="G21" s="4"/>
    </row>
    <row r="22" spans="1:8" x14ac:dyDescent="0.2">
      <c r="C22" s="4">
        <f t="shared" si="1"/>
        <v>14.355828220858895</v>
      </c>
      <c r="D22" s="4">
        <f t="shared" si="1"/>
        <v>9.2515337423312882</v>
      </c>
      <c r="E22" s="4">
        <f t="shared" si="1"/>
        <v>13.717791411042944</v>
      </c>
      <c r="F22" s="4">
        <f t="shared" si="1"/>
        <v>14.67484662576687</v>
      </c>
      <c r="G22" s="4"/>
    </row>
    <row r="23" spans="1:8" x14ac:dyDescent="0.2">
      <c r="C23" s="4">
        <f t="shared" si="1"/>
        <v>12.975460122699387</v>
      </c>
      <c r="D23" s="4">
        <f t="shared" si="1"/>
        <v>8.3619631901840492</v>
      </c>
      <c r="E23" s="4">
        <f t="shared" si="1"/>
        <v>12.39877300613497</v>
      </c>
      <c r="F23" s="4">
        <f t="shared" si="1"/>
        <v>13.263803680981596</v>
      </c>
      <c r="G23" s="4"/>
    </row>
    <row r="24" spans="1:8" x14ac:dyDescent="0.2">
      <c r="A24" s="24"/>
      <c r="B24" s="4"/>
      <c r="C24" s="4"/>
      <c r="D24" s="4"/>
      <c r="E24" s="4"/>
      <c r="F24" s="4"/>
      <c r="G24" s="4"/>
    </row>
    <row r="25" spans="1:8" x14ac:dyDescent="0.2">
      <c r="A25" s="4" t="s">
        <v>479</v>
      </c>
      <c r="B25" s="4" t="s">
        <v>437</v>
      </c>
      <c r="C25" s="4" t="s">
        <v>98</v>
      </c>
      <c r="D25" s="4" t="s">
        <v>113</v>
      </c>
      <c r="E25" s="4" t="s">
        <v>436</v>
      </c>
      <c r="F25" s="4"/>
    </row>
    <row r="26" spans="1:8" x14ac:dyDescent="0.2">
      <c r="A26" s="4" t="s">
        <v>435</v>
      </c>
      <c r="B26" s="4"/>
      <c r="C26" s="4"/>
      <c r="D26" s="4"/>
      <c r="E26" s="4"/>
      <c r="F26" s="4"/>
    </row>
    <row r="27" spans="1:8" x14ac:dyDescent="0.2">
      <c r="A27" s="4"/>
      <c r="B27" s="4" t="s">
        <v>99</v>
      </c>
      <c r="C27" s="4">
        <v>23</v>
      </c>
      <c r="D27" s="4">
        <v>19</v>
      </c>
      <c r="E27" s="4">
        <f>SUM(C27:D27)</f>
        <v>42</v>
      </c>
      <c r="F27">
        <f>E27/E$30</f>
        <v>0.25766871165644173</v>
      </c>
    </row>
    <row r="28" spans="1:8" x14ac:dyDescent="0.2">
      <c r="A28" s="4"/>
      <c r="B28" s="24" t="s">
        <v>517</v>
      </c>
      <c r="C28" s="4">
        <v>4</v>
      </c>
      <c r="D28" s="4">
        <v>70</v>
      </c>
      <c r="E28" s="4">
        <f>SUM(C28:D28)</f>
        <v>74</v>
      </c>
      <c r="F28" s="4">
        <f>E28/E$30</f>
        <v>0.45398773006134968</v>
      </c>
      <c r="G28" s="4"/>
    </row>
    <row r="29" spans="1:8" x14ac:dyDescent="0.2">
      <c r="A29" s="4"/>
      <c r="B29" s="4" t="s">
        <v>74</v>
      </c>
      <c r="C29" s="4">
        <v>10</v>
      </c>
      <c r="D29" s="4">
        <v>37</v>
      </c>
      <c r="E29" s="4">
        <f>SUM(C29:D29)</f>
        <v>47</v>
      </c>
      <c r="F29" s="4">
        <f>E29/E$30</f>
        <v>0.28834355828220859</v>
      </c>
    </row>
    <row r="30" spans="1:8" x14ac:dyDescent="0.2">
      <c r="A30" s="4"/>
      <c r="B30" s="4" t="s">
        <v>436</v>
      </c>
      <c r="C30" s="4">
        <f>SUM(C27:C29)</f>
        <v>37</v>
      </c>
      <c r="D30" s="4">
        <f>SUM(D27:D29)</f>
        <v>126</v>
      </c>
      <c r="E30" s="4">
        <f>SUM(E27:E29)</f>
        <v>163</v>
      </c>
    </row>
    <row r="32" spans="1:8" x14ac:dyDescent="0.2">
      <c r="C32">
        <f t="shared" ref="C32:D34" si="2">C$30*$F27</f>
        <v>9.5337423312883445</v>
      </c>
      <c r="D32" s="4">
        <f t="shared" si="2"/>
        <v>32.466257668711656</v>
      </c>
      <c r="F32">
        <f>CHITEST(C27:D29,C32:D34)</f>
        <v>8.0557064776044656E-9</v>
      </c>
    </row>
    <row r="33" spans="1:6" x14ac:dyDescent="0.2">
      <c r="C33" s="4">
        <f t="shared" si="2"/>
        <v>16.797546012269937</v>
      </c>
      <c r="D33" s="4">
        <f t="shared" si="2"/>
        <v>57.20245398773006</v>
      </c>
    </row>
    <row r="34" spans="1:6" x14ac:dyDescent="0.2">
      <c r="C34" s="4">
        <f t="shared" si="2"/>
        <v>10.668711656441717</v>
      </c>
      <c r="D34" s="4">
        <f t="shared" si="2"/>
        <v>36.331288343558285</v>
      </c>
    </row>
    <row r="36" spans="1:6" x14ac:dyDescent="0.2">
      <c r="A36" s="4" t="s">
        <v>476</v>
      </c>
      <c r="B36" s="4"/>
      <c r="C36" s="20" t="s">
        <v>63</v>
      </c>
      <c r="D36" s="20" t="s">
        <v>86</v>
      </c>
      <c r="E36" s="20" t="s">
        <v>436</v>
      </c>
    </row>
    <row r="37" spans="1:6" x14ac:dyDescent="0.2">
      <c r="A37" s="4" t="s">
        <v>435</v>
      </c>
      <c r="B37" s="4" t="s">
        <v>106</v>
      </c>
      <c r="C37" s="21">
        <v>9</v>
      </c>
      <c r="D37" s="21">
        <v>13</v>
      </c>
      <c r="E37" s="21">
        <v>22</v>
      </c>
      <c r="F37">
        <f>E37/$E$41</f>
        <v>0.13496932515337423</v>
      </c>
    </row>
    <row r="38" spans="1:6" x14ac:dyDescent="0.2">
      <c r="A38" s="4"/>
      <c r="B38" s="4" t="s">
        <v>99</v>
      </c>
      <c r="C38" s="21">
        <v>3</v>
      </c>
      <c r="D38" s="21">
        <v>39</v>
      </c>
      <c r="E38" s="21">
        <v>42</v>
      </c>
      <c r="F38" s="4">
        <f t="shared" ref="F38:F40" si="3">E38/$E$41</f>
        <v>0.25766871165644173</v>
      </c>
    </row>
    <row r="39" spans="1:6" x14ac:dyDescent="0.2">
      <c r="A39" s="4"/>
      <c r="B39" s="4" t="s">
        <v>112</v>
      </c>
      <c r="C39" s="21">
        <v>25</v>
      </c>
      <c r="D39" s="21">
        <v>27</v>
      </c>
      <c r="E39" s="21">
        <v>52</v>
      </c>
      <c r="F39" s="4">
        <f t="shared" si="3"/>
        <v>0.31901840490797545</v>
      </c>
    </row>
    <row r="40" spans="1:6" x14ac:dyDescent="0.2">
      <c r="A40" s="4"/>
      <c r="B40" s="4" t="s">
        <v>74</v>
      </c>
      <c r="C40" s="21">
        <v>13</v>
      </c>
      <c r="D40" s="21">
        <v>34</v>
      </c>
      <c r="E40" s="21">
        <v>47</v>
      </c>
      <c r="F40" s="4">
        <f t="shared" si="3"/>
        <v>0.28834355828220859</v>
      </c>
    </row>
    <row r="41" spans="1:6" x14ac:dyDescent="0.2">
      <c r="A41" s="4"/>
      <c r="B41" s="4" t="s">
        <v>436</v>
      </c>
      <c r="C41" s="21">
        <v>50</v>
      </c>
      <c r="D41" s="21">
        <v>113</v>
      </c>
      <c r="E41" s="21">
        <v>163</v>
      </c>
    </row>
    <row r="43" spans="1:6" x14ac:dyDescent="0.2">
      <c r="C43">
        <f>C$41*$F37</f>
        <v>6.7484662576687118</v>
      </c>
      <c r="D43" s="4">
        <f>D$41*$F37</f>
        <v>15.251533742331288</v>
      </c>
      <c r="F43">
        <f>CHITEST(C37:D40,C43:D46)</f>
        <v>2.0284180067981869E-4</v>
      </c>
    </row>
    <row r="44" spans="1:6" x14ac:dyDescent="0.2">
      <c r="C44" s="4">
        <f t="shared" ref="C44:D44" si="4">C$41*$F38</f>
        <v>12.883435582822086</v>
      </c>
      <c r="D44" s="4">
        <f t="shared" si="4"/>
        <v>29.116564417177916</v>
      </c>
    </row>
    <row r="45" spans="1:6" x14ac:dyDescent="0.2">
      <c r="C45" s="4">
        <f t="shared" ref="C45:D45" si="5">C$41*$F39</f>
        <v>15.950920245398773</v>
      </c>
      <c r="D45" s="4">
        <f t="shared" si="5"/>
        <v>36.049079754601223</v>
      </c>
    </row>
    <row r="46" spans="1:6" x14ac:dyDescent="0.2">
      <c r="C46" s="4">
        <f t="shared" ref="C46:D46" si="6">C$41*$F40</f>
        <v>14.417177914110429</v>
      </c>
      <c r="D46" s="4">
        <f t="shared" si="6"/>
        <v>32.582822085889568</v>
      </c>
    </row>
    <row r="47" spans="1:6" x14ac:dyDescent="0.2">
      <c r="C47" s="4"/>
      <c r="D47" s="4"/>
    </row>
    <row r="48" spans="1:6" x14ac:dyDescent="0.2">
      <c r="A48" s="4"/>
      <c r="B48" s="4" t="s">
        <v>99</v>
      </c>
      <c r="C48" s="4" t="s">
        <v>112</v>
      </c>
      <c r="D48" s="4" t="s">
        <v>74</v>
      </c>
      <c r="E48" s="4" t="s">
        <v>436</v>
      </c>
    </row>
    <row r="49" spans="1:6" x14ac:dyDescent="0.2">
      <c r="A49" s="4" t="s">
        <v>65</v>
      </c>
      <c r="B49" s="4">
        <v>26</v>
      </c>
      <c r="C49" s="4">
        <v>17</v>
      </c>
      <c r="D49" s="4">
        <v>23</v>
      </c>
      <c r="E49" s="4">
        <v>66</v>
      </c>
      <c r="F49">
        <f>E49/$E$54</f>
        <v>0.40490797546012269</v>
      </c>
    </row>
    <row r="50" spans="1:6" x14ac:dyDescent="0.2">
      <c r="A50" s="4" t="s">
        <v>494</v>
      </c>
      <c r="B50" s="4">
        <v>5</v>
      </c>
      <c r="C50" s="4">
        <v>9</v>
      </c>
      <c r="D50" s="4">
        <v>3</v>
      </c>
      <c r="E50" s="4">
        <v>17</v>
      </c>
      <c r="F50" s="4">
        <f t="shared" ref="F50:F53" si="7">E50/$E$54</f>
        <v>0.10429447852760736</v>
      </c>
    </row>
    <row r="51" spans="1:6" x14ac:dyDescent="0.2">
      <c r="A51" s="4" t="s">
        <v>495</v>
      </c>
      <c r="B51" s="4">
        <v>12</v>
      </c>
      <c r="C51" s="4">
        <v>10</v>
      </c>
      <c r="D51" s="4">
        <v>8</v>
      </c>
      <c r="E51" s="4">
        <v>30</v>
      </c>
      <c r="F51" s="4">
        <f t="shared" si="7"/>
        <v>0.18404907975460122</v>
      </c>
    </row>
    <row r="52" spans="1:6" x14ac:dyDescent="0.2">
      <c r="A52" s="4" t="s">
        <v>525</v>
      </c>
      <c r="B52" s="4">
        <v>7</v>
      </c>
      <c r="C52" s="4">
        <v>12</v>
      </c>
      <c r="D52" s="4">
        <v>5</v>
      </c>
      <c r="E52" s="4">
        <v>24</v>
      </c>
      <c r="F52" s="4">
        <f t="shared" si="7"/>
        <v>0.14723926380368099</v>
      </c>
    </row>
    <row r="53" spans="1:6" x14ac:dyDescent="0.2">
      <c r="A53" s="4" t="s">
        <v>117</v>
      </c>
      <c r="B53" s="4">
        <v>14</v>
      </c>
      <c r="C53" s="4">
        <v>4</v>
      </c>
      <c r="D53" s="4">
        <v>8</v>
      </c>
      <c r="E53" s="4">
        <v>26</v>
      </c>
      <c r="F53" s="4">
        <f t="shared" si="7"/>
        <v>0.15950920245398773</v>
      </c>
    </row>
    <row r="54" spans="1:6" x14ac:dyDescent="0.2">
      <c r="A54" s="4" t="s">
        <v>436</v>
      </c>
      <c r="B54" s="4">
        <v>64</v>
      </c>
      <c r="C54" s="4">
        <v>52</v>
      </c>
      <c r="D54" s="4">
        <v>47</v>
      </c>
      <c r="E54" s="4">
        <v>163</v>
      </c>
    </row>
    <row r="56" spans="1:6" x14ac:dyDescent="0.2">
      <c r="B56">
        <f>B$54*$F49</f>
        <v>25.914110429447852</v>
      </c>
      <c r="C56" s="4">
        <f t="shared" ref="C56:D56" si="8">C$54*$F49</f>
        <v>21.05521472392638</v>
      </c>
      <c r="D56" s="4">
        <f t="shared" si="8"/>
        <v>19.030674846625768</v>
      </c>
      <c r="E56" s="4"/>
      <c r="F56">
        <f>CHITEST(B49:D53,B56:D60)</f>
        <v>0.13088101385609338</v>
      </c>
    </row>
    <row r="57" spans="1:6" x14ac:dyDescent="0.2">
      <c r="B57" s="4">
        <f t="shared" ref="B57:D57" si="9">B$54*$F50</f>
        <v>6.6748466257668708</v>
      </c>
      <c r="C57" s="4">
        <f t="shared" si="9"/>
        <v>5.4233128834355826</v>
      </c>
      <c r="D57" s="4">
        <f t="shared" si="9"/>
        <v>4.9018404907975457</v>
      </c>
    </row>
    <row r="58" spans="1:6" x14ac:dyDescent="0.2">
      <c r="B58" s="4">
        <f t="shared" ref="B58:D58" si="10">B$54*$F51</f>
        <v>11.779141104294478</v>
      </c>
      <c r="C58" s="4">
        <f t="shared" si="10"/>
        <v>9.5705521472392636</v>
      </c>
      <c r="D58" s="4">
        <f t="shared" si="10"/>
        <v>8.6503067484662566</v>
      </c>
    </row>
    <row r="59" spans="1:6" x14ac:dyDescent="0.2">
      <c r="B59" s="4">
        <f t="shared" ref="B59:D59" si="11">B$54*$F52</f>
        <v>9.4233128834355835</v>
      </c>
      <c r="C59" s="4">
        <f t="shared" si="11"/>
        <v>7.6564417177914113</v>
      </c>
      <c r="D59" s="4">
        <f t="shared" si="11"/>
        <v>6.920245398773007</v>
      </c>
    </row>
    <row r="60" spans="1:6" x14ac:dyDescent="0.2">
      <c r="B60" s="4">
        <f t="shared" ref="B60:D60" si="12">B$54*$F53</f>
        <v>10.208588957055214</v>
      </c>
      <c r="C60" s="4">
        <f t="shared" si="12"/>
        <v>8.294478527607362</v>
      </c>
      <c r="D60" s="4">
        <f t="shared" si="12"/>
        <v>7.4969325153374227</v>
      </c>
    </row>
    <row r="61" spans="1:6" x14ac:dyDescent="0.2">
      <c r="B61" s="4"/>
      <c r="C61" s="4"/>
      <c r="D61" s="4"/>
    </row>
    <row r="62" spans="1:6" x14ac:dyDescent="0.2">
      <c r="A62" t="s">
        <v>523</v>
      </c>
      <c r="B62" t="s">
        <v>435</v>
      </c>
    </row>
    <row r="63" spans="1:6" x14ac:dyDescent="0.2">
      <c r="A63" t="s">
        <v>437</v>
      </c>
      <c r="B63" t="s">
        <v>106</v>
      </c>
      <c r="C63" t="s">
        <v>99</v>
      </c>
      <c r="D63" t="s">
        <v>112</v>
      </c>
      <c r="E63" t="s">
        <v>74</v>
      </c>
      <c r="F63" t="s">
        <v>436</v>
      </c>
    </row>
    <row r="64" spans="1:6" x14ac:dyDescent="0.2">
      <c r="A64" t="s">
        <v>97</v>
      </c>
      <c r="B64">
        <v>7</v>
      </c>
      <c r="C64">
        <v>20</v>
      </c>
      <c r="D64">
        <v>3</v>
      </c>
      <c r="E64">
        <v>28</v>
      </c>
      <c r="F64">
        <v>58</v>
      </c>
    </row>
    <row r="65" spans="1:6" x14ac:dyDescent="0.2">
      <c r="A65" t="s">
        <v>531</v>
      </c>
      <c r="B65">
        <v>12</v>
      </c>
      <c r="C65">
        <v>15</v>
      </c>
      <c r="D65">
        <v>43</v>
      </c>
      <c r="E65">
        <v>7</v>
      </c>
      <c r="F65">
        <v>77</v>
      </c>
    </row>
    <row r="66" spans="1:6" x14ac:dyDescent="0.2">
      <c r="A66" t="s">
        <v>532</v>
      </c>
      <c r="B66">
        <v>3</v>
      </c>
      <c r="C66">
        <v>7</v>
      </c>
      <c r="D66">
        <v>6</v>
      </c>
      <c r="E66">
        <v>12</v>
      </c>
      <c r="F66">
        <v>28</v>
      </c>
    </row>
    <row r="67" spans="1:6" x14ac:dyDescent="0.2">
      <c r="A67" t="s">
        <v>436</v>
      </c>
      <c r="B67">
        <v>22</v>
      </c>
      <c r="C67">
        <v>42</v>
      </c>
      <c r="D67">
        <v>52</v>
      </c>
      <c r="E67">
        <v>47</v>
      </c>
      <c r="F67">
        <v>163</v>
      </c>
    </row>
    <row r="85" spans="1:7" x14ac:dyDescent="0.2">
      <c r="A85" t="s">
        <v>523</v>
      </c>
      <c r="B85" t="s">
        <v>435</v>
      </c>
    </row>
    <row r="86" spans="1:7" x14ac:dyDescent="0.2">
      <c r="A86" t="s">
        <v>437</v>
      </c>
      <c r="B86" t="s">
        <v>106</v>
      </c>
      <c r="C86" t="s">
        <v>99</v>
      </c>
      <c r="D86" t="s">
        <v>112</v>
      </c>
      <c r="E86" t="s">
        <v>74</v>
      </c>
      <c r="F86" t="s">
        <v>436</v>
      </c>
    </row>
    <row r="87" spans="1:7" x14ac:dyDescent="0.2">
      <c r="A87" t="s">
        <v>97</v>
      </c>
      <c r="B87">
        <v>7</v>
      </c>
      <c r="C87">
        <v>20</v>
      </c>
      <c r="D87">
        <v>3</v>
      </c>
      <c r="E87">
        <v>28</v>
      </c>
      <c r="F87">
        <v>58</v>
      </c>
      <c r="G87">
        <f>F87/$F$90</f>
        <v>0.35582822085889571</v>
      </c>
    </row>
    <row r="88" spans="1:7" x14ac:dyDescent="0.2">
      <c r="A88" t="s">
        <v>531</v>
      </c>
      <c r="B88">
        <v>12</v>
      </c>
      <c r="C88">
        <v>15</v>
      </c>
      <c r="D88">
        <v>43</v>
      </c>
      <c r="E88">
        <v>7</v>
      </c>
      <c r="F88">
        <v>77</v>
      </c>
      <c r="G88" s="4">
        <f t="shared" ref="G88:G89" si="13">F88/$F$90</f>
        <v>0.47239263803680981</v>
      </c>
    </row>
    <row r="89" spans="1:7" x14ac:dyDescent="0.2">
      <c r="A89" t="s">
        <v>532</v>
      </c>
      <c r="B89">
        <v>3</v>
      </c>
      <c r="C89">
        <v>7</v>
      </c>
      <c r="D89">
        <v>6</v>
      </c>
      <c r="E89">
        <v>12</v>
      </c>
      <c r="F89">
        <v>28</v>
      </c>
      <c r="G89" s="4">
        <f t="shared" si="13"/>
        <v>0.17177914110429449</v>
      </c>
    </row>
    <row r="90" spans="1:7" x14ac:dyDescent="0.2">
      <c r="A90" t="s">
        <v>436</v>
      </c>
      <c r="B90">
        <v>22</v>
      </c>
      <c r="C90">
        <v>42</v>
      </c>
      <c r="D90">
        <v>52</v>
      </c>
      <c r="E90">
        <v>47</v>
      </c>
      <c r="F90">
        <v>163</v>
      </c>
    </row>
    <row r="92" spans="1:7" x14ac:dyDescent="0.2">
      <c r="B92">
        <f>B$90*$G87</f>
        <v>7.8282208588957056</v>
      </c>
      <c r="C92" s="4">
        <f t="shared" ref="C92:E92" si="14">C$90*$G87</f>
        <v>14.94478527607362</v>
      </c>
      <c r="D92" s="4">
        <f t="shared" si="14"/>
        <v>18.503067484662576</v>
      </c>
      <c r="E92" s="4">
        <f t="shared" si="14"/>
        <v>16.723926380368098</v>
      </c>
      <c r="F92">
        <f>CHITEST(B87:E89,B92:E94)</f>
        <v>2.8227981172144355E-9</v>
      </c>
    </row>
    <row r="93" spans="1:7" x14ac:dyDescent="0.2">
      <c r="B93" s="4">
        <f t="shared" ref="B93:E93" si="15">B$90*$G88</f>
        <v>10.392638036809815</v>
      </c>
      <c r="C93" s="4">
        <f t="shared" si="15"/>
        <v>19.840490797546011</v>
      </c>
      <c r="D93" s="4">
        <f t="shared" si="15"/>
        <v>24.564417177914109</v>
      </c>
      <c r="E93" s="4">
        <f t="shared" si="15"/>
        <v>22.20245398773006</v>
      </c>
    </row>
    <row r="94" spans="1:7" x14ac:dyDescent="0.2">
      <c r="B94" s="4">
        <f t="shared" ref="B94:E94" si="16">B$90*$G89</f>
        <v>3.7791411042944789</v>
      </c>
      <c r="C94" s="4">
        <f t="shared" si="16"/>
        <v>7.2147239263803682</v>
      </c>
      <c r="D94" s="4">
        <f t="shared" si="16"/>
        <v>8.9325153374233128</v>
      </c>
      <c r="E94" s="4">
        <f t="shared" si="16"/>
        <v>8.0736196319018401</v>
      </c>
    </row>
    <row r="95" spans="1:7" x14ac:dyDescent="0.2">
      <c r="B95" s="4"/>
      <c r="C95" s="4"/>
      <c r="D95" s="4"/>
      <c r="E95" s="4"/>
    </row>
    <row r="96" spans="1:7" x14ac:dyDescent="0.2">
      <c r="B96" s="4"/>
      <c r="C96" s="4"/>
      <c r="D96" s="4"/>
      <c r="E96" s="4"/>
    </row>
    <row r="97" spans="2:5" x14ac:dyDescent="0.2">
      <c r="B97" s="4"/>
      <c r="C97" s="4"/>
      <c r="D97" s="4"/>
      <c r="E97" s="4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4E044-63EA-443B-A253-DCE499C72D9D}">
  <dimension ref="A1:X125"/>
  <sheetViews>
    <sheetView topLeftCell="D88" workbookViewId="0">
      <selection activeCell="H122" sqref="H122:I126"/>
    </sheetView>
  </sheetViews>
  <sheetFormatPr defaultRowHeight="12.75" x14ac:dyDescent="0.2"/>
  <cols>
    <col min="1" max="1" width="59.85546875" bestFit="1" customWidth="1"/>
    <col min="2" max="2" width="23.28515625" bestFit="1" customWidth="1"/>
    <col min="6" max="6" width="18.7109375" bestFit="1" customWidth="1"/>
    <col min="19" max="19" width="16.42578125" bestFit="1" customWidth="1"/>
    <col min="20" max="20" width="18.7109375" bestFit="1" customWidth="1"/>
  </cols>
  <sheetData>
    <row r="1" spans="1:7" x14ac:dyDescent="0.2">
      <c r="A1" s="4" t="s">
        <v>479</v>
      </c>
      <c r="B1" s="4" t="s">
        <v>437</v>
      </c>
      <c r="C1" s="4" t="s">
        <v>98</v>
      </c>
      <c r="D1" s="4" t="s">
        <v>113</v>
      </c>
      <c r="E1" s="4" t="s">
        <v>70</v>
      </c>
      <c r="F1" s="4" t="s">
        <v>436</v>
      </c>
    </row>
    <row r="2" spans="1:7" x14ac:dyDescent="0.2">
      <c r="A2" s="4" t="s">
        <v>435</v>
      </c>
      <c r="B2" s="24" t="s">
        <v>113</v>
      </c>
      <c r="C2" s="4">
        <v>4</v>
      </c>
      <c r="D2" s="4">
        <v>19</v>
      </c>
      <c r="E2" s="4">
        <v>25</v>
      </c>
      <c r="F2" s="4">
        <v>38</v>
      </c>
      <c r="G2">
        <f>F2/$F$6</f>
        <v>0.23312883435582821</v>
      </c>
    </row>
    <row r="3" spans="1:7" x14ac:dyDescent="0.2">
      <c r="A3" s="4"/>
      <c r="B3" s="4" t="s">
        <v>98</v>
      </c>
      <c r="C3" s="4">
        <v>7</v>
      </c>
      <c r="D3" s="4">
        <v>3</v>
      </c>
      <c r="E3" s="4">
        <v>11</v>
      </c>
      <c r="F3" s="4">
        <v>21</v>
      </c>
      <c r="G3" s="4">
        <f>F3/$F$6</f>
        <v>0.12883435582822086</v>
      </c>
    </row>
    <row r="4" spans="1:7" x14ac:dyDescent="0.2">
      <c r="A4" s="4"/>
      <c r="B4" s="4" t="s">
        <v>123</v>
      </c>
      <c r="C4" s="4">
        <v>16</v>
      </c>
      <c r="D4" s="4">
        <v>8</v>
      </c>
      <c r="E4" s="4">
        <v>30</v>
      </c>
      <c r="F4" s="4">
        <v>54</v>
      </c>
      <c r="G4" s="4">
        <f>F4/$F$6</f>
        <v>0.33128834355828218</v>
      </c>
    </row>
    <row r="5" spans="1:7" x14ac:dyDescent="0.2">
      <c r="A5" s="4"/>
      <c r="B5" s="4" t="s">
        <v>75</v>
      </c>
      <c r="C5" s="4">
        <v>10</v>
      </c>
      <c r="D5" s="4">
        <v>4</v>
      </c>
      <c r="E5" s="4">
        <v>26</v>
      </c>
      <c r="F5" s="4">
        <v>40</v>
      </c>
      <c r="G5" s="4">
        <f>F5/$F$6</f>
        <v>0.24539877300613497</v>
      </c>
    </row>
    <row r="6" spans="1:7" x14ac:dyDescent="0.2">
      <c r="A6" s="4"/>
      <c r="B6" s="4" t="s">
        <v>436</v>
      </c>
      <c r="C6" s="4">
        <v>37</v>
      </c>
      <c r="D6" s="4">
        <v>34</v>
      </c>
      <c r="E6" s="4">
        <v>92</v>
      </c>
      <c r="F6" s="4">
        <v>163</v>
      </c>
    </row>
    <row r="8" spans="1:7" x14ac:dyDescent="0.2">
      <c r="C8">
        <f t="shared" ref="C8:E11" si="0">C$6*$G2</f>
        <v>8.6257668711656432</v>
      </c>
      <c r="D8" s="4">
        <f t="shared" si="0"/>
        <v>7.926380368098159</v>
      </c>
      <c r="E8" s="4">
        <f t="shared" si="0"/>
        <v>21.447852760736197</v>
      </c>
      <c r="F8">
        <f>CHITEST(C2:E5,C8:E11)</f>
        <v>3.3406602880171307E-4</v>
      </c>
    </row>
    <row r="9" spans="1:7" x14ac:dyDescent="0.2">
      <c r="C9" s="4">
        <f t="shared" si="0"/>
        <v>4.7668711656441722</v>
      </c>
      <c r="D9" s="4">
        <f t="shared" si="0"/>
        <v>4.3803680981595097</v>
      </c>
      <c r="E9" s="4">
        <f t="shared" si="0"/>
        <v>11.85276073619632</v>
      </c>
    </row>
    <row r="10" spans="1:7" x14ac:dyDescent="0.2">
      <c r="C10" s="4">
        <f t="shared" si="0"/>
        <v>12.257668711656441</v>
      </c>
      <c r="D10" s="4">
        <f t="shared" si="0"/>
        <v>11.263803680981594</v>
      </c>
      <c r="E10" s="4">
        <f t="shared" si="0"/>
        <v>30.478527607361961</v>
      </c>
    </row>
    <row r="11" spans="1:7" x14ac:dyDescent="0.2">
      <c r="C11" s="4">
        <f t="shared" si="0"/>
        <v>9.079754601226993</v>
      </c>
      <c r="D11" s="4">
        <f t="shared" si="0"/>
        <v>8.3435582822085887</v>
      </c>
      <c r="E11" s="4">
        <f t="shared" si="0"/>
        <v>22.576687116564418</v>
      </c>
    </row>
    <row r="13" spans="1:7" x14ac:dyDescent="0.2">
      <c r="B13" s="4" t="s">
        <v>476</v>
      </c>
      <c r="C13" s="4"/>
      <c r="D13" s="4" t="s">
        <v>63</v>
      </c>
      <c r="E13" s="4" t="s">
        <v>86</v>
      </c>
      <c r="F13" s="4" t="s">
        <v>436</v>
      </c>
    </row>
    <row r="14" spans="1:7" x14ac:dyDescent="0.2">
      <c r="B14" s="4" t="s">
        <v>435</v>
      </c>
      <c r="C14" s="4" t="s">
        <v>98</v>
      </c>
      <c r="D14" s="4">
        <v>5</v>
      </c>
      <c r="E14" s="4">
        <v>16</v>
      </c>
      <c r="F14" s="4">
        <v>21</v>
      </c>
      <c r="G14">
        <f>F14/$F$19</f>
        <v>0.12883435582822086</v>
      </c>
    </row>
    <row r="15" spans="1:7" x14ac:dyDescent="0.2">
      <c r="B15" s="4"/>
      <c r="C15" s="4" t="s">
        <v>113</v>
      </c>
      <c r="D15" s="4">
        <v>5</v>
      </c>
      <c r="E15" s="4">
        <v>5</v>
      </c>
      <c r="F15" s="4">
        <v>10</v>
      </c>
      <c r="G15" s="4">
        <f>F15/$F$19</f>
        <v>6.1349693251533742E-2</v>
      </c>
    </row>
    <row r="16" spans="1:7" x14ac:dyDescent="0.2">
      <c r="B16" s="4"/>
      <c r="C16" s="4" t="s">
        <v>75</v>
      </c>
      <c r="D16" s="4">
        <v>10</v>
      </c>
      <c r="E16" s="4">
        <v>30</v>
      </c>
      <c r="F16" s="4">
        <v>40</v>
      </c>
      <c r="G16" s="4">
        <f>F16/$F$19</f>
        <v>0.24539877300613497</v>
      </c>
    </row>
    <row r="17" spans="2:7" x14ac:dyDescent="0.2">
      <c r="B17" s="4"/>
      <c r="C17" s="4" t="s">
        <v>107</v>
      </c>
      <c r="D17" s="4">
        <v>14</v>
      </c>
      <c r="E17" s="4">
        <v>24</v>
      </c>
      <c r="F17" s="4">
        <v>38</v>
      </c>
      <c r="G17" s="4">
        <f>F17/$F$19</f>
        <v>0.23312883435582821</v>
      </c>
    </row>
    <row r="18" spans="2:7" x14ac:dyDescent="0.2">
      <c r="B18" s="4"/>
      <c r="C18" s="4" t="s">
        <v>123</v>
      </c>
      <c r="D18" s="4">
        <v>16</v>
      </c>
      <c r="E18" s="4">
        <v>38</v>
      </c>
      <c r="F18" s="4">
        <v>54</v>
      </c>
      <c r="G18" s="4">
        <f>F18/$F$19</f>
        <v>0.33128834355828218</v>
      </c>
    </row>
    <row r="19" spans="2:7" x14ac:dyDescent="0.2">
      <c r="B19" s="4"/>
      <c r="C19" s="4" t="s">
        <v>436</v>
      </c>
      <c r="D19" s="4">
        <v>50</v>
      </c>
      <c r="E19" s="4">
        <v>113</v>
      </c>
      <c r="F19" s="4">
        <v>163</v>
      </c>
    </row>
    <row r="21" spans="2:7" x14ac:dyDescent="0.2">
      <c r="D21">
        <f t="shared" ref="D21:E25" si="1">D$19*$G14</f>
        <v>6.4417177914110431</v>
      </c>
      <c r="E21" s="4">
        <f>E$19*$G14</f>
        <v>14.558282208588958</v>
      </c>
      <c r="F21" s="4"/>
      <c r="G21">
        <f>CHITEST(D14:E18,D21:E25)</f>
        <v>0.47260701762195911</v>
      </c>
    </row>
    <row r="22" spans="2:7" x14ac:dyDescent="0.2">
      <c r="D22" s="4">
        <f t="shared" si="1"/>
        <v>3.0674846625766872</v>
      </c>
      <c r="E22" s="4">
        <f t="shared" si="1"/>
        <v>6.9325153374233128</v>
      </c>
    </row>
    <row r="23" spans="2:7" x14ac:dyDescent="0.2">
      <c r="D23" s="4">
        <f t="shared" si="1"/>
        <v>12.269938650306749</v>
      </c>
      <c r="E23" s="4">
        <f t="shared" si="1"/>
        <v>27.730061349693251</v>
      </c>
    </row>
    <row r="24" spans="2:7" x14ac:dyDescent="0.2">
      <c r="D24" s="4">
        <f t="shared" si="1"/>
        <v>11.656441717791409</v>
      </c>
      <c r="E24" s="4">
        <f t="shared" si="1"/>
        <v>26.343558282208587</v>
      </c>
    </row>
    <row r="25" spans="2:7" x14ac:dyDescent="0.2">
      <c r="D25" s="4">
        <f t="shared" si="1"/>
        <v>16.564417177914109</v>
      </c>
      <c r="E25" s="4">
        <f t="shared" si="1"/>
        <v>37.435582822085884</v>
      </c>
    </row>
    <row r="26" spans="2:7" x14ac:dyDescent="0.2">
      <c r="D26" s="4"/>
      <c r="E26" s="4"/>
    </row>
    <row r="27" spans="2:7" x14ac:dyDescent="0.2">
      <c r="B27" s="4" t="s">
        <v>478</v>
      </c>
      <c r="C27" s="4" t="s">
        <v>437</v>
      </c>
      <c r="D27" s="24" t="s">
        <v>483</v>
      </c>
      <c r="E27" s="4" t="s">
        <v>64</v>
      </c>
      <c r="F27" s="4" t="s">
        <v>436</v>
      </c>
    </row>
    <row r="28" spans="2:7" x14ac:dyDescent="0.2">
      <c r="B28" s="4" t="s">
        <v>435</v>
      </c>
      <c r="C28" s="4" t="s">
        <v>98</v>
      </c>
      <c r="D28" s="4">
        <v>9</v>
      </c>
      <c r="E28" s="4">
        <v>12</v>
      </c>
      <c r="F28" s="4">
        <v>21</v>
      </c>
      <c r="G28">
        <f>F28/$F$33</f>
        <v>0.12883435582822086</v>
      </c>
    </row>
    <row r="29" spans="2:7" x14ac:dyDescent="0.2">
      <c r="B29" s="4"/>
      <c r="C29" s="4" t="s">
        <v>113</v>
      </c>
      <c r="D29" s="4">
        <v>3</v>
      </c>
      <c r="E29" s="4">
        <v>7</v>
      </c>
      <c r="F29" s="4">
        <v>10</v>
      </c>
      <c r="G29" s="4">
        <f>F29/$F$33</f>
        <v>6.1349693251533742E-2</v>
      </c>
    </row>
    <row r="30" spans="2:7" x14ac:dyDescent="0.2">
      <c r="B30" s="4"/>
      <c r="C30" s="4" t="s">
        <v>75</v>
      </c>
      <c r="D30" s="4">
        <v>19</v>
      </c>
      <c r="E30" s="4">
        <v>21</v>
      </c>
      <c r="F30" s="4">
        <v>40</v>
      </c>
      <c r="G30" s="4">
        <f>F30/$F$33</f>
        <v>0.24539877300613497</v>
      </c>
    </row>
    <row r="31" spans="2:7" x14ac:dyDescent="0.2">
      <c r="B31" s="4"/>
      <c r="C31" s="4" t="s">
        <v>107</v>
      </c>
      <c r="D31" s="4">
        <v>15</v>
      </c>
      <c r="E31" s="4">
        <v>23</v>
      </c>
      <c r="F31" s="4">
        <v>38</v>
      </c>
      <c r="G31" s="4">
        <f>F31/$F$33</f>
        <v>0.23312883435582821</v>
      </c>
    </row>
    <row r="32" spans="2:7" x14ac:dyDescent="0.2">
      <c r="B32" s="4"/>
      <c r="C32" s="4" t="s">
        <v>123</v>
      </c>
      <c r="D32" s="4">
        <v>24</v>
      </c>
      <c r="E32" s="4">
        <v>30</v>
      </c>
      <c r="F32" s="4">
        <v>54</v>
      </c>
      <c r="G32" s="4">
        <f>F32/$F$33</f>
        <v>0.33128834355828218</v>
      </c>
    </row>
    <row r="33" spans="1:18" x14ac:dyDescent="0.2">
      <c r="B33" s="4"/>
      <c r="C33" s="4" t="s">
        <v>436</v>
      </c>
      <c r="D33" s="4">
        <v>58</v>
      </c>
      <c r="E33" s="4">
        <v>93</v>
      </c>
      <c r="F33" s="4">
        <v>163</v>
      </c>
    </row>
    <row r="35" spans="1:18" x14ac:dyDescent="0.2">
      <c r="D35">
        <f t="shared" ref="D35:E39" si="2">D$33*$G28</f>
        <v>7.4723926380368102</v>
      </c>
      <c r="E35" s="4">
        <f t="shared" si="2"/>
        <v>11.98159509202454</v>
      </c>
      <c r="F35" s="4">
        <f>CHITEST(D28:E32,D35:E39)</f>
        <v>0.42102629688746707</v>
      </c>
    </row>
    <row r="36" spans="1:18" x14ac:dyDescent="0.2">
      <c r="D36" s="4">
        <f t="shared" si="2"/>
        <v>3.5582822085889569</v>
      </c>
      <c r="E36" s="4">
        <f t="shared" si="2"/>
        <v>5.705521472392638</v>
      </c>
    </row>
    <row r="37" spans="1:18" x14ac:dyDescent="0.2">
      <c r="D37" s="4">
        <f t="shared" si="2"/>
        <v>14.233128834355828</v>
      </c>
      <c r="E37" s="4">
        <f t="shared" si="2"/>
        <v>22.822085889570552</v>
      </c>
    </row>
    <row r="38" spans="1:18" x14ac:dyDescent="0.2">
      <c r="D38" s="4">
        <f t="shared" si="2"/>
        <v>13.521472392638035</v>
      </c>
      <c r="E38" s="4">
        <f t="shared" si="2"/>
        <v>21.680981595092025</v>
      </c>
    </row>
    <row r="39" spans="1:18" x14ac:dyDescent="0.2">
      <c r="D39" s="4">
        <f t="shared" si="2"/>
        <v>19.214723926380366</v>
      </c>
      <c r="E39" s="4">
        <f t="shared" si="2"/>
        <v>30.809815950920242</v>
      </c>
    </row>
    <row r="40" spans="1:18" x14ac:dyDescent="0.2">
      <c r="D40" s="4"/>
      <c r="E40" s="4"/>
    </row>
    <row r="41" spans="1:18" x14ac:dyDescent="0.2">
      <c r="A41" t="s">
        <v>493</v>
      </c>
      <c r="B41" t="s">
        <v>435</v>
      </c>
      <c r="H41" t="s">
        <v>493</v>
      </c>
      <c r="I41" t="s">
        <v>435</v>
      </c>
    </row>
    <row r="42" spans="1:18" x14ac:dyDescent="0.2">
      <c r="A42" t="s">
        <v>437</v>
      </c>
      <c r="B42" t="s">
        <v>481</v>
      </c>
      <c r="C42" t="s">
        <v>482</v>
      </c>
      <c r="D42" t="s">
        <v>491</v>
      </c>
      <c r="E42" t="s">
        <v>436</v>
      </c>
      <c r="H42" t="s">
        <v>437</v>
      </c>
      <c r="I42" t="s">
        <v>481</v>
      </c>
      <c r="J42" t="s">
        <v>482</v>
      </c>
      <c r="K42" t="s">
        <v>491</v>
      </c>
      <c r="L42" t="s">
        <v>436</v>
      </c>
    </row>
    <row r="43" spans="1:18" x14ac:dyDescent="0.2">
      <c r="A43" t="s">
        <v>98</v>
      </c>
      <c r="B43">
        <v>7</v>
      </c>
      <c r="C43">
        <v>13</v>
      </c>
      <c r="D43">
        <v>1</v>
      </c>
      <c r="E43">
        <v>21</v>
      </c>
      <c r="H43" t="s">
        <v>558</v>
      </c>
      <c r="I43">
        <f>B43+B47</f>
        <v>26</v>
      </c>
      <c r="J43" s="4">
        <f t="shared" ref="J43:L43" si="3">C43+C47</f>
        <v>34</v>
      </c>
      <c r="K43" s="4">
        <f t="shared" si="3"/>
        <v>14</v>
      </c>
      <c r="L43" s="4">
        <f t="shared" si="3"/>
        <v>74</v>
      </c>
      <c r="M43">
        <f>L43/$L$46</f>
        <v>0.4567901234567901</v>
      </c>
      <c r="O43">
        <f>I$46*$M43</f>
        <v>19.185185185185183</v>
      </c>
      <c r="P43" s="4">
        <f t="shared" ref="P43:Q43" si="4">J$46*$M43</f>
        <v>32.888888888888886</v>
      </c>
      <c r="Q43" s="4">
        <f t="shared" si="4"/>
        <v>21.925925925925924</v>
      </c>
      <c r="R43" s="4">
        <f>CHITEST(I43:K45,O43:Q45)</f>
        <v>1.083649088636326E-2</v>
      </c>
    </row>
    <row r="44" spans="1:18" x14ac:dyDescent="0.2">
      <c r="A44" t="s">
        <v>113</v>
      </c>
      <c r="B44">
        <v>2</v>
      </c>
      <c r="C44">
        <v>6</v>
      </c>
      <c r="D44">
        <v>2</v>
      </c>
      <c r="E44">
        <v>10</v>
      </c>
      <c r="H44" t="s">
        <v>557</v>
      </c>
      <c r="I44">
        <f>B44+B46</f>
        <v>9</v>
      </c>
      <c r="J44" s="4">
        <f t="shared" ref="J44:L44" si="5">C44+C46</f>
        <v>17</v>
      </c>
      <c r="K44" s="4">
        <f t="shared" si="5"/>
        <v>22</v>
      </c>
      <c r="L44" s="4">
        <f t="shared" si="5"/>
        <v>48</v>
      </c>
      <c r="M44" s="4">
        <f t="shared" ref="M44:M45" si="6">L44/$L$46</f>
        <v>0.29629629629629628</v>
      </c>
      <c r="O44" s="4">
        <f t="shared" ref="O44:O45" si="7">I$46*$M44</f>
        <v>12.444444444444443</v>
      </c>
      <c r="P44" s="4">
        <f t="shared" ref="P44:P45" si="8">J$46*$M44</f>
        <v>21.333333333333332</v>
      </c>
      <c r="Q44" s="4">
        <f t="shared" ref="Q44:Q45" si="9">K$46*$M44</f>
        <v>14.222222222222221</v>
      </c>
      <c r="R44" s="4"/>
    </row>
    <row r="45" spans="1:18" x14ac:dyDescent="0.2">
      <c r="A45" t="s">
        <v>75</v>
      </c>
      <c r="B45">
        <v>7</v>
      </c>
      <c r="C45">
        <v>21</v>
      </c>
      <c r="D45">
        <v>12</v>
      </c>
      <c r="E45">
        <v>40</v>
      </c>
      <c r="H45" t="s">
        <v>75</v>
      </c>
      <c r="I45">
        <v>7</v>
      </c>
      <c r="J45">
        <v>21</v>
      </c>
      <c r="K45">
        <v>12</v>
      </c>
      <c r="L45">
        <v>40</v>
      </c>
      <c r="M45" s="4">
        <f t="shared" si="6"/>
        <v>0.24691358024691357</v>
      </c>
      <c r="O45" s="4">
        <f t="shared" si="7"/>
        <v>10.37037037037037</v>
      </c>
      <c r="P45" s="4">
        <f t="shared" si="8"/>
        <v>17.777777777777779</v>
      </c>
      <c r="Q45" s="4">
        <f t="shared" si="9"/>
        <v>11.851851851851851</v>
      </c>
      <c r="R45" s="4"/>
    </row>
    <row r="46" spans="1:18" x14ac:dyDescent="0.2">
      <c r="A46" t="s">
        <v>107</v>
      </c>
      <c r="B46">
        <v>7</v>
      </c>
      <c r="C46">
        <v>11</v>
      </c>
      <c r="D46">
        <v>20</v>
      </c>
      <c r="E46">
        <v>38</v>
      </c>
      <c r="H46" t="s">
        <v>436</v>
      </c>
      <c r="I46">
        <v>42</v>
      </c>
      <c r="J46">
        <v>72</v>
      </c>
      <c r="K46">
        <v>48</v>
      </c>
      <c r="L46">
        <v>162</v>
      </c>
      <c r="O46" s="4"/>
      <c r="P46" s="4"/>
      <c r="Q46" s="4"/>
    </row>
    <row r="47" spans="1:18" x14ac:dyDescent="0.2">
      <c r="A47" t="s">
        <v>123</v>
      </c>
      <c r="B47">
        <v>19</v>
      </c>
      <c r="C47">
        <v>21</v>
      </c>
      <c r="D47">
        <v>13</v>
      </c>
      <c r="E47">
        <v>53</v>
      </c>
      <c r="H47" s="4"/>
      <c r="I47" s="4"/>
      <c r="J47" s="4"/>
      <c r="K47" s="4"/>
      <c r="L47" s="4"/>
      <c r="M47" s="4"/>
    </row>
    <row r="48" spans="1:18" x14ac:dyDescent="0.2">
      <c r="A48" t="s">
        <v>436</v>
      </c>
      <c r="B48">
        <v>42</v>
      </c>
      <c r="C48">
        <v>72</v>
      </c>
      <c r="D48">
        <v>48</v>
      </c>
      <c r="E48">
        <v>162</v>
      </c>
      <c r="H48" s="4"/>
      <c r="I48" s="4"/>
      <c r="J48" s="4"/>
      <c r="K48" s="4"/>
      <c r="L48" s="4"/>
      <c r="M48" s="4"/>
    </row>
    <row r="49" spans="1:24" x14ac:dyDescent="0.2">
      <c r="H49" s="4"/>
      <c r="I49" s="4"/>
      <c r="J49" s="4"/>
      <c r="K49" s="4"/>
      <c r="L49" s="4"/>
      <c r="M49" s="4"/>
    </row>
    <row r="50" spans="1:24" x14ac:dyDescent="0.2">
      <c r="A50" t="s">
        <v>478</v>
      </c>
      <c r="B50" t="s">
        <v>435</v>
      </c>
      <c r="H50" s="4"/>
      <c r="I50" s="4"/>
      <c r="J50" s="4"/>
      <c r="K50" s="4"/>
      <c r="L50" s="4"/>
      <c r="M50" s="4"/>
    </row>
    <row r="51" spans="1:24" x14ac:dyDescent="0.2">
      <c r="A51" t="s">
        <v>437</v>
      </c>
      <c r="B51" t="s">
        <v>116</v>
      </c>
      <c r="C51" t="s">
        <v>64</v>
      </c>
      <c r="D51" t="s">
        <v>136</v>
      </c>
      <c r="E51" t="s">
        <v>149</v>
      </c>
      <c r="F51" t="s">
        <v>436</v>
      </c>
      <c r="H51" s="4"/>
      <c r="I51" s="4"/>
      <c r="J51" s="4"/>
      <c r="K51" s="4"/>
      <c r="L51" s="4"/>
      <c r="M51" s="4"/>
    </row>
    <row r="52" spans="1:24" x14ac:dyDescent="0.2">
      <c r="A52" t="s">
        <v>98</v>
      </c>
      <c r="B52">
        <v>7</v>
      </c>
      <c r="C52">
        <v>12</v>
      </c>
      <c r="D52">
        <v>2</v>
      </c>
      <c r="F52">
        <v>21</v>
      </c>
      <c r="H52" s="4"/>
      <c r="I52" s="4"/>
      <c r="J52" s="4"/>
      <c r="K52" s="4"/>
      <c r="L52" s="4"/>
      <c r="M52" s="4"/>
    </row>
    <row r="53" spans="1:24" x14ac:dyDescent="0.2">
      <c r="A53" t="s">
        <v>113</v>
      </c>
      <c r="B53">
        <v>2</v>
      </c>
      <c r="C53">
        <v>7</v>
      </c>
      <c r="D53">
        <v>1</v>
      </c>
      <c r="F53">
        <v>10</v>
      </c>
      <c r="H53" s="4"/>
      <c r="I53" s="4"/>
      <c r="J53" s="4"/>
      <c r="K53" s="4"/>
      <c r="L53" s="4"/>
      <c r="M53" s="4"/>
    </row>
    <row r="54" spans="1:24" x14ac:dyDescent="0.2">
      <c r="A54" t="s">
        <v>75</v>
      </c>
      <c r="B54">
        <v>14</v>
      </c>
      <c r="C54">
        <v>21</v>
      </c>
      <c r="D54">
        <v>3</v>
      </c>
      <c r="E54">
        <v>2</v>
      </c>
      <c r="F54">
        <v>40</v>
      </c>
      <c r="H54" s="4"/>
      <c r="I54" s="4"/>
      <c r="J54" s="4"/>
      <c r="K54" s="4"/>
      <c r="L54" s="4"/>
      <c r="M54" s="4"/>
    </row>
    <row r="55" spans="1:24" x14ac:dyDescent="0.2">
      <c r="A55" t="s">
        <v>107</v>
      </c>
      <c r="B55">
        <v>12</v>
      </c>
      <c r="C55">
        <v>23</v>
      </c>
      <c r="D55">
        <v>2</v>
      </c>
      <c r="E55">
        <v>1</v>
      </c>
      <c r="F55">
        <v>38</v>
      </c>
      <c r="H55" s="4"/>
      <c r="I55" s="4"/>
      <c r="J55" s="4"/>
      <c r="K55" s="4"/>
      <c r="L55" s="4"/>
      <c r="M55" s="4"/>
    </row>
    <row r="56" spans="1:24" x14ac:dyDescent="0.2">
      <c r="A56" t="s">
        <v>123</v>
      </c>
      <c r="B56">
        <v>23</v>
      </c>
      <c r="C56">
        <v>30</v>
      </c>
      <c r="E56">
        <v>1</v>
      </c>
      <c r="F56">
        <v>54</v>
      </c>
      <c r="H56" s="4"/>
      <c r="I56" s="4"/>
      <c r="J56" s="4"/>
      <c r="K56" s="4"/>
      <c r="L56" s="4"/>
      <c r="M56" s="4"/>
    </row>
    <row r="57" spans="1:24" x14ac:dyDescent="0.2">
      <c r="A57" t="s">
        <v>436</v>
      </c>
      <c r="B57">
        <v>58</v>
      </c>
      <c r="C57">
        <v>93</v>
      </c>
      <c r="D57">
        <v>8</v>
      </c>
      <c r="E57">
        <v>4</v>
      </c>
      <c r="F57">
        <v>163</v>
      </c>
      <c r="H57" s="4"/>
      <c r="I57" s="4"/>
      <c r="J57" s="4"/>
      <c r="K57" s="4"/>
      <c r="L57" s="4"/>
      <c r="M57" s="4"/>
    </row>
    <row r="58" spans="1:24" x14ac:dyDescent="0.2">
      <c r="H58" s="4"/>
      <c r="I58" s="4"/>
      <c r="J58" s="4"/>
      <c r="K58" s="4"/>
      <c r="L58" s="4"/>
      <c r="M58" s="4"/>
    </row>
    <row r="59" spans="1:24" x14ac:dyDescent="0.2">
      <c r="A59" t="s">
        <v>498</v>
      </c>
      <c r="B59" t="s">
        <v>435</v>
      </c>
      <c r="H59" s="4"/>
      <c r="I59" s="4"/>
      <c r="J59" s="4" t="s">
        <v>498</v>
      </c>
      <c r="K59" s="4" t="s">
        <v>435</v>
      </c>
      <c r="L59" s="4"/>
      <c r="M59" s="4"/>
      <c r="N59" s="4"/>
      <c r="O59" s="4"/>
      <c r="P59" s="4"/>
    </row>
    <row r="60" spans="1:24" x14ac:dyDescent="0.2">
      <c r="A60" t="s">
        <v>437</v>
      </c>
      <c r="B60" t="s">
        <v>65</v>
      </c>
      <c r="C60" t="s">
        <v>494</v>
      </c>
      <c r="D60" t="s">
        <v>495</v>
      </c>
      <c r="E60" t="s">
        <v>525</v>
      </c>
      <c r="F60" t="s">
        <v>117</v>
      </c>
      <c r="G60" t="s">
        <v>436</v>
      </c>
      <c r="H60" s="4"/>
      <c r="I60" s="4"/>
      <c r="J60" s="4" t="s">
        <v>437</v>
      </c>
      <c r="K60" s="4" t="s">
        <v>65</v>
      </c>
      <c r="L60" s="4" t="s">
        <v>494</v>
      </c>
      <c r="M60" s="4" t="s">
        <v>495</v>
      </c>
      <c r="N60" s="4" t="s">
        <v>525</v>
      </c>
      <c r="O60" s="4" t="s">
        <v>117</v>
      </c>
      <c r="P60" s="4" t="s">
        <v>436</v>
      </c>
    </row>
    <row r="61" spans="1:24" x14ac:dyDescent="0.2">
      <c r="A61" t="s">
        <v>98</v>
      </c>
      <c r="B61">
        <v>12</v>
      </c>
      <c r="D61">
        <v>2</v>
      </c>
      <c r="E61">
        <v>1</v>
      </c>
      <c r="F61">
        <v>6</v>
      </c>
      <c r="G61">
        <v>21</v>
      </c>
      <c r="H61" s="4"/>
      <c r="I61" s="4"/>
      <c r="J61" s="4" t="s">
        <v>558</v>
      </c>
      <c r="K61" s="4">
        <f>B61+B65</f>
        <v>35</v>
      </c>
      <c r="L61" s="4">
        <f t="shared" ref="L61:O61" si="10">C61+C65</f>
        <v>6</v>
      </c>
      <c r="M61" s="4">
        <f t="shared" si="10"/>
        <v>11</v>
      </c>
      <c r="N61" s="4">
        <f t="shared" si="10"/>
        <v>10</v>
      </c>
      <c r="O61" s="4">
        <f t="shared" si="10"/>
        <v>13</v>
      </c>
      <c r="P61" s="4">
        <f>G61+G65</f>
        <v>75</v>
      </c>
      <c r="Q61">
        <f>P61/$P$64</f>
        <v>0.46012269938650308</v>
      </c>
      <c r="S61">
        <f>$Q61*K$64</f>
        <v>30.368098159509202</v>
      </c>
      <c r="T61" s="4">
        <f t="shared" ref="T61:W63" si="11">$Q61*L$64</f>
        <v>7.8220858895705518</v>
      </c>
      <c r="U61" s="4">
        <f t="shared" si="11"/>
        <v>13.803680981595093</v>
      </c>
      <c r="V61" s="4">
        <f t="shared" si="11"/>
        <v>11.042944785276074</v>
      </c>
      <c r="W61" s="4">
        <f t="shared" si="11"/>
        <v>11.963190184049079</v>
      </c>
      <c r="X61" s="4">
        <f>CHITEST(K61:O63,S61:W63)</f>
        <v>8.6853429981587529E-2</v>
      </c>
    </row>
    <row r="62" spans="1:24" x14ac:dyDescent="0.2">
      <c r="A62" t="s">
        <v>113</v>
      </c>
      <c r="B62">
        <v>5</v>
      </c>
      <c r="D62">
        <v>2</v>
      </c>
      <c r="E62">
        <v>3</v>
      </c>
      <c r="G62">
        <v>10</v>
      </c>
      <c r="H62" s="4"/>
      <c r="I62" s="4"/>
      <c r="J62" s="4" t="s">
        <v>557</v>
      </c>
      <c r="K62" s="4">
        <f>B62+B64</f>
        <v>19</v>
      </c>
      <c r="L62" s="4">
        <f t="shared" ref="L62:O62" si="12">C62+C64</f>
        <v>8</v>
      </c>
      <c r="M62" s="4">
        <f t="shared" si="12"/>
        <v>10</v>
      </c>
      <c r="N62" s="4">
        <f t="shared" si="12"/>
        <v>9</v>
      </c>
      <c r="O62" s="4">
        <f t="shared" si="12"/>
        <v>2</v>
      </c>
      <c r="P62" s="4">
        <f>G62+G64</f>
        <v>48</v>
      </c>
      <c r="Q62" s="4">
        <f t="shared" ref="Q62:Q63" si="13">P62/$P$64</f>
        <v>0.29447852760736198</v>
      </c>
      <c r="S62" s="4">
        <f t="shared" ref="S62:S63" si="14">$Q62*K$64</f>
        <v>19.435582822085891</v>
      </c>
      <c r="T62" s="4">
        <f t="shared" si="11"/>
        <v>5.0061349693251538</v>
      </c>
      <c r="U62" s="4">
        <f t="shared" si="11"/>
        <v>8.8343558282208594</v>
      </c>
      <c r="V62" s="4">
        <f t="shared" si="11"/>
        <v>7.0674846625766872</v>
      </c>
      <c r="W62" s="4">
        <f t="shared" si="11"/>
        <v>7.6564417177914113</v>
      </c>
      <c r="X62" s="4"/>
    </row>
    <row r="63" spans="1:24" x14ac:dyDescent="0.2">
      <c r="A63" t="s">
        <v>75</v>
      </c>
      <c r="B63">
        <v>12</v>
      </c>
      <c r="C63">
        <v>3</v>
      </c>
      <c r="D63">
        <v>9</v>
      </c>
      <c r="E63">
        <v>5</v>
      </c>
      <c r="F63">
        <v>11</v>
      </c>
      <c r="G63">
        <v>40</v>
      </c>
      <c r="H63" s="4"/>
      <c r="I63" s="4"/>
      <c r="J63" s="4" t="s">
        <v>75</v>
      </c>
      <c r="K63" s="4">
        <v>12</v>
      </c>
      <c r="L63" s="4">
        <v>3</v>
      </c>
      <c r="M63" s="4">
        <v>9</v>
      </c>
      <c r="N63" s="4">
        <v>5</v>
      </c>
      <c r="O63" s="4">
        <v>11</v>
      </c>
      <c r="P63" s="4">
        <v>40</v>
      </c>
      <c r="Q63" s="4">
        <f t="shared" si="13"/>
        <v>0.24539877300613497</v>
      </c>
      <c r="S63" s="4">
        <f t="shared" si="14"/>
        <v>16.196319018404907</v>
      </c>
      <c r="T63" s="4">
        <f t="shared" si="11"/>
        <v>4.1717791411042944</v>
      </c>
      <c r="U63" s="4">
        <f t="shared" si="11"/>
        <v>7.3619631901840492</v>
      </c>
      <c r="V63" s="4">
        <f t="shared" si="11"/>
        <v>5.889570552147239</v>
      </c>
      <c r="W63" s="4">
        <f t="shared" si="11"/>
        <v>6.3803680981595088</v>
      </c>
      <c r="X63" s="4"/>
    </row>
    <row r="64" spans="1:24" x14ac:dyDescent="0.2">
      <c r="A64" t="s">
        <v>107</v>
      </c>
      <c r="B64">
        <v>14</v>
      </c>
      <c r="C64">
        <v>8</v>
      </c>
      <c r="D64">
        <v>8</v>
      </c>
      <c r="E64">
        <v>6</v>
      </c>
      <c r="F64">
        <v>2</v>
      </c>
      <c r="G64">
        <v>38</v>
      </c>
      <c r="H64" s="4"/>
      <c r="I64" s="4"/>
      <c r="J64" s="4" t="s">
        <v>436</v>
      </c>
      <c r="K64" s="4">
        <v>66</v>
      </c>
      <c r="L64" s="4">
        <v>17</v>
      </c>
      <c r="M64" s="4">
        <v>30</v>
      </c>
      <c r="N64" s="4">
        <v>24</v>
      </c>
      <c r="O64" s="4">
        <v>26</v>
      </c>
      <c r="P64" s="4">
        <v>163</v>
      </c>
    </row>
    <row r="65" spans="1:20" x14ac:dyDescent="0.2">
      <c r="A65" t="s">
        <v>123</v>
      </c>
      <c r="B65">
        <v>23</v>
      </c>
      <c r="C65">
        <v>6</v>
      </c>
      <c r="D65">
        <v>9</v>
      </c>
      <c r="E65">
        <v>9</v>
      </c>
      <c r="F65">
        <v>7</v>
      </c>
      <c r="G65">
        <v>54</v>
      </c>
      <c r="H65" s="4"/>
      <c r="I65" s="4"/>
      <c r="J65" s="4"/>
      <c r="K65" s="4"/>
      <c r="L65" s="4"/>
      <c r="M65" s="4"/>
      <c r="N65" s="4"/>
      <c r="O65" s="4"/>
      <c r="P65" s="4"/>
    </row>
    <row r="66" spans="1:20" x14ac:dyDescent="0.2">
      <c r="A66" t="s">
        <v>436</v>
      </c>
      <c r="B66">
        <v>66</v>
      </c>
      <c r="C66">
        <v>17</v>
      </c>
      <c r="D66">
        <v>30</v>
      </c>
      <c r="E66">
        <v>24</v>
      </c>
      <c r="F66">
        <v>26</v>
      </c>
      <c r="G66">
        <v>163</v>
      </c>
      <c r="H66" s="4"/>
      <c r="I66" s="4"/>
    </row>
    <row r="68" spans="1:20" x14ac:dyDescent="0.2">
      <c r="A68" t="s">
        <v>477</v>
      </c>
      <c r="B68" t="s">
        <v>435</v>
      </c>
    </row>
    <row r="69" spans="1:20" x14ac:dyDescent="0.2">
      <c r="A69" t="s">
        <v>437</v>
      </c>
      <c r="B69" t="s">
        <v>66</v>
      </c>
      <c r="C69" t="s">
        <v>118</v>
      </c>
      <c r="D69" t="s">
        <v>87</v>
      </c>
      <c r="E69" t="s">
        <v>104</v>
      </c>
      <c r="F69" t="s">
        <v>436</v>
      </c>
      <c r="H69" s="4" t="s">
        <v>437</v>
      </c>
      <c r="I69" s="4" t="s">
        <v>66</v>
      </c>
      <c r="J69" s="4" t="s">
        <v>118</v>
      </c>
      <c r="K69" s="4" t="s">
        <v>87</v>
      </c>
      <c r="L69" s="4" t="s">
        <v>104</v>
      </c>
      <c r="M69" s="4" t="s">
        <v>436</v>
      </c>
    </row>
    <row r="70" spans="1:20" x14ac:dyDescent="0.2">
      <c r="A70" t="s">
        <v>98</v>
      </c>
      <c r="B70">
        <v>4</v>
      </c>
      <c r="C70">
        <v>5</v>
      </c>
      <c r="D70">
        <v>4</v>
      </c>
      <c r="E70">
        <v>8</v>
      </c>
      <c r="F70">
        <v>21</v>
      </c>
      <c r="H70" s="4" t="s">
        <v>558</v>
      </c>
      <c r="I70" s="4">
        <f>B70+B74</f>
        <v>26</v>
      </c>
      <c r="J70" s="4">
        <f t="shared" ref="J70:L70" si="15">C70+C74</f>
        <v>9</v>
      </c>
      <c r="K70" s="4">
        <f t="shared" si="15"/>
        <v>20</v>
      </c>
      <c r="L70" s="4">
        <f t="shared" si="15"/>
        <v>20</v>
      </c>
      <c r="M70" s="4">
        <f>F70+F74</f>
        <v>75</v>
      </c>
      <c r="N70" s="4">
        <f>M70/$M$73</f>
        <v>0.46012269938650308</v>
      </c>
      <c r="P70">
        <f>$N70*I$73</f>
        <v>20.70552147239264</v>
      </c>
      <c r="Q70" s="4">
        <f t="shared" ref="Q70:S72" si="16">$N70*J$73</f>
        <v>13.343558282208589</v>
      </c>
      <c r="R70" s="4">
        <f t="shared" si="16"/>
        <v>19.785276073619631</v>
      </c>
      <c r="S70" s="4">
        <f t="shared" si="16"/>
        <v>21.165644171779142</v>
      </c>
      <c r="T70">
        <f>CHITEST(I70:L72,P70:S72)</f>
        <v>1.3289710230382829E-2</v>
      </c>
    </row>
    <row r="71" spans="1:20" x14ac:dyDescent="0.2">
      <c r="A71" t="s">
        <v>113</v>
      </c>
      <c r="B71">
        <v>3</v>
      </c>
      <c r="C71">
        <v>1</v>
      </c>
      <c r="D71">
        <v>4</v>
      </c>
      <c r="E71">
        <v>2</v>
      </c>
      <c r="F71">
        <v>10</v>
      </c>
      <c r="H71" s="4" t="s">
        <v>557</v>
      </c>
      <c r="I71" s="4">
        <f>B71+B73</f>
        <v>12</v>
      </c>
      <c r="J71" s="4">
        <f t="shared" ref="J71:M71" si="17">C71+C73</f>
        <v>6</v>
      </c>
      <c r="K71" s="4">
        <f t="shared" si="17"/>
        <v>11</v>
      </c>
      <c r="L71" s="4">
        <f t="shared" si="17"/>
        <v>19</v>
      </c>
      <c r="M71" s="4">
        <f t="shared" si="17"/>
        <v>48</v>
      </c>
      <c r="N71" s="4">
        <f>M71/$M$73</f>
        <v>0.29447852760736198</v>
      </c>
      <c r="P71" s="4">
        <f t="shared" ref="P71:P72" si="18">$N71*I$73</f>
        <v>13.25153374233129</v>
      </c>
      <c r="Q71" s="4">
        <f t="shared" si="16"/>
        <v>8.5398773006134974</v>
      </c>
      <c r="R71" s="4">
        <f t="shared" si="16"/>
        <v>12.662576687116566</v>
      </c>
      <c r="S71" s="4">
        <f t="shared" si="16"/>
        <v>13.546012269938652</v>
      </c>
    </row>
    <row r="72" spans="1:20" x14ac:dyDescent="0.2">
      <c r="A72" t="s">
        <v>75</v>
      </c>
      <c r="B72">
        <v>7</v>
      </c>
      <c r="C72">
        <v>14</v>
      </c>
      <c r="D72">
        <v>12</v>
      </c>
      <c r="E72">
        <v>7</v>
      </c>
      <c r="F72">
        <v>40</v>
      </c>
      <c r="H72" s="4" t="s">
        <v>75</v>
      </c>
      <c r="I72" s="4">
        <f>B72</f>
        <v>7</v>
      </c>
      <c r="J72" s="4">
        <v>14</v>
      </c>
      <c r="K72" s="4">
        <v>12</v>
      </c>
      <c r="L72" s="4">
        <v>7</v>
      </c>
      <c r="M72" s="4">
        <v>40</v>
      </c>
      <c r="N72" s="4">
        <f t="shared" ref="N72" si="19">M72/$M$73</f>
        <v>0.24539877300613497</v>
      </c>
      <c r="P72" s="4">
        <f t="shared" si="18"/>
        <v>11.042944785276074</v>
      </c>
      <c r="Q72" s="4">
        <f t="shared" si="16"/>
        <v>7.1165644171779139</v>
      </c>
      <c r="R72" s="4">
        <f t="shared" si="16"/>
        <v>10.552147239263803</v>
      </c>
      <c r="S72" s="4">
        <f t="shared" si="16"/>
        <v>11.288343558282209</v>
      </c>
    </row>
    <row r="73" spans="1:20" x14ac:dyDescent="0.2">
      <c r="A73" t="s">
        <v>107</v>
      </c>
      <c r="B73">
        <v>9</v>
      </c>
      <c r="C73">
        <v>5</v>
      </c>
      <c r="D73">
        <v>7</v>
      </c>
      <c r="E73">
        <v>17</v>
      </c>
      <c r="F73">
        <v>38</v>
      </c>
      <c r="H73" s="4" t="s">
        <v>436</v>
      </c>
      <c r="I73" s="4">
        <f>I70+I71+I72</f>
        <v>45</v>
      </c>
      <c r="J73" s="4">
        <f t="shared" ref="J73:M73" si="20">J70+J71+J72</f>
        <v>29</v>
      </c>
      <c r="K73" s="4">
        <f t="shared" si="20"/>
        <v>43</v>
      </c>
      <c r="L73" s="4">
        <f t="shared" si="20"/>
        <v>46</v>
      </c>
      <c r="M73" s="4">
        <f t="shared" si="20"/>
        <v>163</v>
      </c>
    </row>
    <row r="74" spans="1:20" x14ac:dyDescent="0.2">
      <c r="A74" t="s">
        <v>123</v>
      </c>
      <c r="B74">
        <v>22</v>
      </c>
      <c r="C74">
        <v>4</v>
      </c>
      <c r="D74">
        <v>16</v>
      </c>
      <c r="E74">
        <v>12</v>
      </c>
      <c r="F74">
        <v>54</v>
      </c>
      <c r="H74" s="4"/>
      <c r="I74" s="4"/>
      <c r="J74" s="4"/>
      <c r="K74" s="4"/>
      <c r="L74" s="4"/>
      <c r="M74" s="4"/>
    </row>
    <row r="75" spans="1:20" x14ac:dyDescent="0.2">
      <c r="A75" t="s">
        <v>436</v>
      </c>
      <c r="B75">
        <v>45</v>
      </c>
      <c r="C75">
        <v>29</v>
      </c>
      <c r="D75">
        <v>43</v>
      </c>
      <c r="E75">
        <v>46</v>
      </c>
      <c r="F75">
        <v>163</v>
      </c>
    </row>
    <row r="77" spans="1:20" x14ac:dyDescent="0.2">
      <c r="A77" t="s">
        <v>522</v>
      </c>
      <c r="B77" t="s">
        <v>435</v>
      </c>
    </row>
    <row r="78" spans="1:20" x14ac:dyDescent="0.2">
      <c r="A78" t="s">
        <v>437</v>
      </c>
      <c r="B78" t="s">
        <v>530</v>
      </c>
      <c r="C78" t="s">
        <v>529</v>
      </c>
      <c r="D78" t="s">
        <v>528</v>
      </c>
      <c r="E78" t="s">
        <v>527</v>
      </c>
      <c r="F78" t="s">
        <v>436</v>
      </c>
      <c r="H78" s="4" t="s">
        <v>437</v>
      </c>
      <c r="I78" s="4" t="s">
        <v>530</v>
      </c>
      <c r="J78" s="4" t="s">
        <v>529</v>
      </c>
      <c r="K78" s="4" t="s">
        <v>528</v>
      </c>
      <c r="L78" s="4" t="s">
        <v>527</v>
      </c>
      <c r="M78" s="4" t="s">
        <v>436</v>
      </c>
      <c r="N78" s="4"/>
    </row>
    <row r="79" spans="1:20" x14ac:dyDescent="0.2">
      <c r="A79" t="s">
        <v>98</v>
      </c>
      <c r="B79">
        <v>2</v>
      </c>
      <c r="C79">
        <v>5</v>
      </c>
      <c r="D79">
        <v>11</v>
      </c>
      <c r="E79">
        <v>3</v>
      </c>
      <c r="F79">
        <v>21</v>
      </c>
      <c r="H79" s="4" t="s">
        <v>558</v>
      </c>
      <c r="I79" s="4">
        <f>B79+B83</f>
        <v>9</v>
      </c>
      <c r="J79" s="4">
        <f t="shared" ref="J79" si="21">C79+C83</f>
        <v>23</v>
      </c>
      <c r="K79" s="4">
        <f t="shared" ref="K79" si="22">D79+D83</f>
        <v>35</v>
      </c>
      <c r="L79" s="4">
        <f t="shared" ref="L79" si="23">E79+E83</f>
        <v>6</v>
      </c>
      <c r="M79" s="4">
        <f>F79+F83</f>
        <v>73</v>
      </c>
      <c r="N79" s="4">
        <f>M79/$M$82</f>
        <v>0.47402597402597402</v>
      </c>
      <c r="P79" s="4">
        <f>$N79*I$82</f>
        <v>10.902597402597403</v>
      </c>
      <c r="Q79" s="4">
        <f t="shared" ref="Q79:S79" si="24">$N79*J$82</f>
        <v>29.863636363636363</v>
      </c>
      <c r="R79" s="4">
        <f t="shared" si="24"/>
        <v>24.649350649350648</v>
      </c>
      <c r="S79" s="4">
        <f t="shared" si="24"/>
        <v>7.5844155844155843</v>
      </c>
      <c r="T79">
        <f>CHITEST(I79:L81,P79:S81)</f>
        <v>6.8837327263270021E-4</v>
      </c>
    </row>
    <row r="80" spans="1:20" x14ac:dyDescent="0.2">
      <c r="A80" t="s">
        <v>113</v>
      </c>
      <c r="B80">
        <v>1</v>
      </c>
      <c r="C80">
        <v>6</v>
      </c>
      <c r="D80">
        <v>1</v>
      </c>
      <c r="E80">
        <v>1</v>
      </c>
      <c r="F80">
        <v>9</v>
      </c>
      <c r="H80" s="4" t="s">
        <v>557</v>
      </c>
      <c r="I80" s="4">
        <f>B80+B82</f>
        <v>3</v>
      </c>
      <c r="J80" s="4">
        <f t="shared" ref="J80" si="25">C80+C82</f>
        <v>27</v>
      </c>
      <c r="K80" s="4">
        <f t="shared" ref="K80" si="26">D80+D82</f>
        <v>8</v>
      </c>
      <c r="L80" s="4">
        <f>E80+E82</f>
        <v>6</v>
      </c>
      <c r="M80" s="4">
        <f t="shared" ref="M80" si="27">F80+F82</f>
        <v>44</v>
      </c>
      <c r="N80" s="4">
        <f t="shared" ref="N80:N81" si="28">M80/$M$82</f>
        <v>0.2857142857142857</v>
      </c>
      <c r="P80" s="4">
        <f t="shared" ref="P80" si="29">$N80*I$82</f>
        <v>6.5714285714285712</v>
      </c>
      <c r="Q80" s="4">
        <f t="shared" ref="Q80:Q81" si="30">$N80*J$82</f>
        <v>18</v>
      </c>
      <c r="R80" s="4">
        <f t="shared" ref="R80:R81" si="31">$N80*K$82</f>
        <v>14.857142857142856</v>
      </c>
      <c r="S80" s="4">
        <f t="shared" ref="S80" si="32">$N80*L$82</f>
        <v>4.5714285714285712</v>
      </c>
    </row>
    <row r="81" spans="1:19" x14ac:dyDescent="0.2">
      <c r="A81" t="s">
        <v>75</v>
      </c>
      <c r="B81">
        <v>11</v>
      </c>
      <c r="C81">
        <v>13</v>
      </c>
      <c r="D81">
        <v>9</v>
      </c>
      <c r="E81">
        <v>4</v>
      </c>
      <c r="F81">
        <v>37</v>
      </c>
      <c r="H81" s="4" t="s">
        <v>75</v>
      </c>
      <c r="I81" s="4">
        <f>B81</f>
        <v>11</v>
      </c>
      <c r="J81" s="4">
        <f t="shared" ref="J81:M81" si="33">C81</f>
        <v>13</v>
      </c>
      <c r="K81" s="4">
        <f t="shared" si="33"/>
        <v>9</v>
      </c>
      <c r="L81" s="4">
        <f t="shared" si="33"/>
        <v>4</v>
      </c>
      <c r="M81" s="4">
        <f t="shared" si="33"/>
        <v>37</v>
      </c>
      <c r="N81" s="4">
        <f t="shared" si="28"/>
        <v>0.24025974025974026</v>
      </c>
      <c r="P81" s="4">
        <f>$N81*I$82</f>
        <v>5.5259740259740262</v>
      </c>
      <c r="Q81" s="4">
        <f t="shared" si="30"/>
        <v>15.136363636363637</v>
      </c>
      <c r="R81" s="4">
        <f t="shared" si="31"/>
        <v>12.493506493506493</v>
      </c>
      <c r="S81" s="4">
        <f>$N81*L$82</f>
        <v>3.8441558441558441</v>
      </c>
    </row>
    <row r="82" spans="1:19" x14ac:dyDescent="0.2">
      <c r="A82" t="s">
        <v>107</v>
      </c>
      <c r="B82">
        <v>2</v>
      </c>
      <c r="C82">
        <v>21</v>
      </c>
      <c r="D82">
        <v>7</v>
      </c>
      <c r="E82">
        <v>5</v>
      </c>
      <c r="F82">
        <v>35</v>
      </c>
      <c r="H82" s="4" t="s">
        <v>436</v>
      </c>
      <c r="I82" s="4">
        <f>I79+I80+I81</f>
        <v>23</v>
      </c>
      <c r="J82" s="4">
        <f t="shared" ref="J82:M82" si="34">J79+J80+J81</f>
        <v>63</v>
      </c>
      <c r="K82" s="4">
        <f t="shared" si="34"/>
        <v>52</v>
      </c>
      <c r="L82" s="4">
        <f t="shared" si="34"/>
        <v>16</v>
      </c>
      <c r="M82" s="4">
        <f t="shared" si="34"/>
        <v>154</v>
      </c>
      <c r="N82" s="4"/>
    </row>
    <row r="83" spans="1:19" x14ac:dyDescent="0.2">
      <c r="A83" t="s">
        <v>123</v>
      </c>
      <c r="B83">
        <v>7</v>
      </c>
      <c r="C83">
        <v>18</v>
      </c>
      <c r="D83">
        <v>24</v>
      </c>
      <c r="E83">
        <v>3</v>
      </c>
      <c r="F83">
        <v>52</v>
      </c>
    </row>
    <row r="84" spans="1:19" x14ac:dyDescent="0.2">
      <c r="A84" t="s">
        <v>436</v>
      </c>
      <c r="B84">
        <v>23</v>
      </c>
      <c r="C84">
        <v>63</v>
      </c>
      <c r="D84">
        <v>52</v>
      </c>
      <c r="E84">
        <v>16</v>
      </c>
      <c r="F84">
        <v>154</v>
      </c>
    </row>
    <row r="86" spans="1:19" x14ac:dyDescent="0.2">
      <c r="A86" t="s">
        <v>523</v>
      </c>
      <c r="B86" t="s">
        <v>435</v>
      </c>
    </row>
    <row r="87" spans="1:19" x14ac:dyDescent="0.2">
      <c r="A87" t="s">
        <v>437</v>
      </c>
      <c r="B87" t="s">
        <v>97</v>
      </c>
      <c r="C87" t="s">
        <v>531</v>
      </c>
      <c r="D87" t="s">
        <v>532</v>
      </c>
      <c r="E87" t="s">
        <v>436</v>
      </c>
      <c r="H87" s="4" t="s">
        <v>437</v>
      </c>
      <c r="I87" s="4" t="s">
        <v>97</v>
      </c>
      <c r="J87" s="4" t="s">
        <v>531</v>
      </c>
      <c r="K87" s="4" t="s">
        <v>532</v>
      </c>
      <c r="L87" s="4" t="s">
        <v>436</v>
      </c>
      <c r="M87" s="4"/>
      <c r="N87" s="4"/>
    </row>
    <row r="88" spans="1:19" x14ac:dyDescent="0.2">
      <c r="A88" t="s">
        <v>98</v>
      </c>
      <c r="B88">
        <v>8</v>
      </c>
      <c r="C88">
        <v>4</v>
      </c>
      <c r="D88">
        <v>9</v>
      </c>
      <c r="E88">
        <v>21</v>
      </c>
      <c r="H88" s="4" t="s">
        <v>558</v>
      </c>
      <c r="I88" s="4">
        <f>B88+B92</f>
        <v>34</v>
      </c>
      <c r="J88" s="4">
        <f t="shared" ref="J88" si="35">C88+C92</f>
        <v>26</v>
      </c>
      <c r="K88" s="4">
        <f>D88+D92</f>
        <v>15</v>
      </c>
      <c r="L88" s="4">
        <f t="shared" ref="L88" si="36">E88+E92</f>
        <v>75</v>
      </c>
      <c r="M88" s="4">
        <f>L88/$M$73</f>
        <v>0.46012269938650308</v>
      </c>
      <c r="N88" s="4"/>
      <c r="O88" s="4">
        <f>$M88*I$91</f>
        <v>26.687116564417177</v>
      </c>
      <c r="P88" s="4">
        <f t="shared" ref="P88:Q88" si="37">$M88*J$91</f>
        <v>35.429447852760738</v>
      </c>
      <c r="Q88" s="4">
        <f t="shared" si="37"/>
        <v>12.883435582822086</v>
      </c>
      <c r="R88" s="4">
        <f>CHITEST(I88:K90,O88:Q90)</f>
        <v>4.5731943033010683E-3</v>
      </c>
    </row>
    <row r="89" spans="1:19" x14ac:dyDescent="0.2">
      <c r="A89" t="s">
        <v>113</v>
      </c>
      <c r="B89">
        <v>1</v>
      </c>
      <c r="C89">
        <v>5</v>
      </c>
      <c r="D89">
        <v>4</v>
      </c>
      <c r="E89">
        <v>10</v>
      </c>
      <c r="H89" s="4" t="s">
        <v>557</v>
      </c>
      <c r="I89" s="4">
        <f>B89+B91</f>
        <v>8</v>
      </c>
      <c r="J89" s="4">
        <f t="shared" ref="J89" si="38">C89+C91</f>
        <v>30</v>
      </c>
      <c r="K89" s="4">
        <f t="shared" ref="K89" si="39">D89+D91</f>
        <v>10</v>
      </c>
      <c r="L89" s="4">
        <f>E89+E91</f>
        <v>48</v>
      </c>
      <c r="M89" s="4">
        <f t="shared" ref="M89" si="40">L89/$M$73</f>
        <v>0.29447852760736198</v>
      </c>
      <c r="N89" s="4"/>
      <c r="O89" s="4">
        <f t="shared" ref="O89:O90" si="41">$M89*I$91</f>
        <v>17.079754601226995</v>
      </c>
      <c r="P89" s="4">
        <f t="shared" ref="P89:P90" si="42">$M89*J$91</f>
        <v>22.674846625766872</v>
      </c>
      <c r="Q89" s="4">
        <f t="shared" ref="Q89:Q90" si="43">$M89*K$91</f>
        <v>8.2453987730061353</v>
      </c>
      <c r="R89" s="4"/>
    </row>
    <row r="90" spans="1:19" x14ac:dyDescent="0.2">
      <c r="A90" t="s">
        <v>75</v>
      </c>
      <c r="B90">
        <v>16</v>
      </c>
      <c r="C90">
        <v>21</v>
      </c>
      <c r="D90">
        <v>3</v>
      </c>
      <c r="E90">
        <v>40</v>
      </c>
      <c r="H90" s="4" t="s">
        <v>75</v>
      </c>
      <c r="I90" s="4">
        <f>B90</f>
        <v>16</v>
      </c>
      <c r="J90" s="4">
        <f t="shared" ref="J90:K90" si="44">C90</f>
        <v>21</v>
      </c>
      <c r="K90" s="4">
        <f t="shared" si="44"/>
        <v>3</v>
      </c>
      <c r="L90" s="4">
        <f>E90</f>
        <v>40</v>
      </c>
      <c r="M90" s="4">
        <f>L90/$M$73</f>
        <v>0.24539877300613497</v>
      </c>
      <c r="N90" s="4"/>
      <c r="O90" s="4">
        <f t="shared" si="41"/>
        <v>14.233128834355828</v>
      </c>
      <c r="P90" s="4">
        <f t="shared" si="42"/>
        <v>18.895705521472394</v>
      </c>
      <c r="Q90" s="4">
        <f t="shared" si="43"/>
        <v>6.8711656441717794</v>
      </c>
      <c r="R90" s="4"/>
    </row>
    <row r="91" spans="1:19" x14ac:dyDescent="0.2">
      <c r="A91" t="s">
        <v>107</v>
      </c>
      <c r="B91">
        <v>7</v>
      </c>
      <c r="C91">
        <v>25</v>
      </c>
      <c r="D91">
        <v>6</v>
      </c>
      <c r="E91">
        <v>38</v>
      </c>
      <c r="H91" s="4" t="s">
        <v>436</v>
      </c>
      <c r="I91" s="4">
        <f>I88+I89+I90</f>
        <v>58</v>
      </c>
      <c r="J91" s="4">
        <f t="shared" ref="J91:L91" si="45">J88+J89+J90</f>
        <v>77</v>
      </c>
      <c r="K91" s="4">
        <f t="shared" si="45"/>
        <v>28</v>
      </c>
      <c r="L91" s="4">
        <f t="shared" si="45"/>
        <v>163</v>
      </c>
      <c r="M91" s="4"/>
      <c r="N91" s="4"/>
    </row>
    <row r="92" spans="1:19" x14ac:dyDescent="0.2">
      <c r="A92" t="s">
        <v>123</v>
      </c>
      <c r="B92">
        <v>26</v>
      </c>
      <c r="C92">
        <v>22</v>
      </c>
      <c r="D92">
        <v>6</v>
      </c>
      <c r="E92">
        <v>54</v>
      </c>
    </row>
    <row r="93" spans="1:19" x14ac:dyDescent="0.2">
      <c r="A93" t="s">
        <v>436</v>
      </c>
      <c r="B93">
        <v>58</v>
      </c>
      <c r="C93">
        <v>77</v>
      </c>
      <c r="D93">
        <v>28</v>
      </c>
      <c r="E93">
        <v>163</v>
      </c>
    </row>
    <row r="95" spans="1:19" x14ac:dyDescent="0.2">
      <c r="A95" t="s">
        <v>479</v>
      </c>
      <c r="B95" t="s">
        <v>435</v>
      </c>
    </row>
    <row r="96" spans="1:19" x14ac:dyDescent="0.2">
      <c r="A96" t="s">
        <v>437</v>
      </c>
      <c r="B96" t="s">
        <v>98</v>
      </c>
      <c r="C96" t="s">
        <v>113</v>
      </c>
      <c r="D96" t="s">
        <v>70</v>
      </c>
      <c r="E96" t="s">
        <v>436</v>
      </c>
      <c r="H96" s="4" t="s">
        <v>437</v>
      </c>
      <c r="I96" s="4" t="s">
        <v>98</v>
      </c>
      <c r="J96" s="4" t="s">
        <v>113</v>
      </c>
      <c r="K96" s="4" t="s">
        <v>70</v>
      </c>
      <c r="L96" s="4" t="s">
        <v>436</v>
      </c>
      <c r="M96" s="4"/>
    </row>
    <row r="97" spans="1:18" x14ac:dyDescent="0.2">
      <c r="A97" t="s">
        <v>98</v>
      </c>
      <c r="B97">
        <v>7</v>
      </c>
      <c r="C97">
        <v>3</v>
      </c>
      <c r="D97">
        <v>11</v>
      </c>
      <c r="E97">
        <v>21</v>
      </c>
      <c r="H97" s="4" t="s">
        <v>558</v>
      </c>
      <c r="I97" s="4">
        <f>B97+B101</f>
        <v>23</v>
      </c>
      <c r="J97" s="4">
        <f t="shared" ref="J97" si="46">C97+C101</f>
        <v>11</v>
      </c>
      <c r="K97" s="4">
        <f>D97+D101</f>
        <v>41</v>
      </c>
      <c r="L97" s="4">
        <f>E97+E101</f>
        <v>75</v>
      </c>
      <c r="M97" s="4">
        <f>L97/$M$73</f>
        <v>0.46012269938650308</v>
      </c>
      <c r="O97" s="4">
        <f>$M97*I$100</f>
        <v>17.024539877300615</v>
      </c>
      <c r="P97" s="4">
        <f t="shared" ref="P97:Q97" si="47">$M97*J$100</f>
        <v>15.644171779141104</v>
      </c>
      <c r="Q97" s="4">
        <f t="shared" si="47"/>
        <v>42.331288343558285</v>
      </c>
      <c r="R97">
        <f>CHITEST(I97:K99,O97:Q99)</f>
        <v>7.9123006082532186E-4</v>
      </c>
    </row>
    <row r="98" spans="1:18" x14ac:dyDescent="0.2">
      <c r="A98" t="s">
        <v>113</v>
      </c>
      <c r="C98">
        <v>5</v>
      </c>
      <c r="D98">
        <v>5</v>
      </c>
      <c r="E98">
        <v>10</v>
      </c>
      <c r="H98" s="4" t="s">
        <v>557</v>
      </c>
      <c r="I98" s="4">
        <f>B98+B100</f>
        <v>4</v>
      </c>
      <c r="J98" s="4">
        <f t="shared" ref="J98" si="48">C98+C100</f>
        <v>19</v>
      </c>
      <c r="K98" s="4">
        <f t="shared" ref="K98" si="49">D98+D100</f>
        <v>25</v>
      </c>
      <c r="L98" s="4">
        <f>E98+E100</f>
        <v>48</v>
      </c>
      <c r="M98" s="4">
        <f t="shared" ref="M98" si="50">L98/$M$73</f>
        <v>0.29447852760736198</v>
      </c>
      <c r="O98" s="4">
        <f t="shared" ref="O98:O99" si="51">$M98*I$100</f>
        <v>10.895705521472394</v>
      </c>
      <c r="P98" s="4">
        <f t="shared" ref="P98:P99" si="52">$M98*J$100</f>
        <v>10.012269938650308</v>
      </c>
      <c r="Q98" s="4">
        <f t="shared" ref="Q98" si="53">$M98*K$100</f>
        <v>27.092024539877304</v>
      </c>
    </row>
    <row r="99" spans="1:18" x14ac:dyDescent="0.2">
      <c r="A99" t="s">
        <v>75</v>
      </c>
      <c r="B99">
        <v>10</v>
      </c>
      <c r="C99">
        <v>4</v>
      </c>
      <c r="D99">
        <v>26</v>
      </c>
      <c r="E99">
        <v>40</v>
      </c>
      <c r="H99" s="4" t="s">
        <v>75</v>
      </c>
      <c r="I99" s="4">
        <f>B99</f>
        <v>10</v>
      </c>
      <c r="J99" s="4">
        <f t="shared" ref="J99" si="54">C99</f>
        <v>4</v>
      </c>
      <c r="K99" s="4">
        <f t="shared" ref="K99" si="55">D99</f>
        <v>26</v>
      </c>
      <c r="L99" s="4">
        <f>E99</f>
        <v>40</v>
      </c>
      <c r="M99" s="4">
        <f>L99/$M$73</f>
        <v>0.24539877300613497</v>
      </c>
      <c r="O99" s="4">
        <f t="shared" si="51"/>
        <v>9.079754601226993</v>
      </c>
      <c r="P99" s="4">
        <f t="shared" si="52"/>
        <v>8.3435582822085887</v>
      </c>
      <c r="Q99" s="4">
        <f>$M99*K$100</f>
        <v>22.576687116564418</v>
      </c>
    </row>
    <row r="100" spans="1:18" x14ac:dyDescent="0.2">
      <c r="A100" t="s">
        <v>107</v>
      </c>
      <c r="B100">
        <v>4</v>
      </c>
      <c r="C100">
        <v>14</v>
      </c>
      <c r="D100">
        <v>20</v>
      </c>
      <c r="E100">
        <v>38</v>
      </c>
      <c r="H100" s="4" t="s">
        <v>436</v>
      </c>
      <c r="I100" s="4">
        <f>I97+I98+I99</f>
        <v>37</v>
      </c>
      <c r="J100" s="4">
        <f t="shared" ref="J100" si="56">J97+J98+J99</f>
        <v>34</v>
      </c>
      <c r="K100" s="4">
        <f t="shared" ref="K100" si="57">K97+K98+K99</f>
        <v>92</v>
      </c>
      <c r="L100" s="4">
        <f t="shared" ref="L100" si="58">L97+L98+L99</f>
        <v>163</v>
      </c>
      <c r="M100" s="4"/>
    </row>
    <row r="101" spans="1:18" x14ac:dyDescent="0.2">
      <c r="A101" t="s">
        <v>123</v>
      </c>
      <c r="B101">
        <v>16</v>
      </c>
      <c r="C101">
        <v>8</v>
      </c>
      <c r="D101">
        <v>30</v>
      </c>
      <c r="E101">
        <v>54</v>
      </c>
    </row>
    <row r="102" spans="1:18" x14ac:dyDescent="0.2">
      <c r="A102" t="s">
        <v>436</v>
      </c>
      <c r="B102">
        <v>37</v>
      </c>
      <c r="C102">
        <v>34</v>
      </c>
      <c r="D102">
        <v>92</v>
      </c>
      <c r="E102">
        <v>163</v>
      </c>
    </row>
    <row r="108" spans="1:18" x14ac:dyDescent="0.2">
      <c r="G108" t="s">
        <v>123</v>
      </c>
      <c r="H108">
        <v>54</v>
      </c>
      <c r="I108" s="22"/>
      <c r="J108" s="22"/>
      <c r="K108" t="s">
        <v>570</v>
      </c>
    </row>
    <row r="109" spans="1:18" x14ac:dyDescent="0.2">
      <c r="G109" t="s">
        <v>75</v>
      </c>
      <c r="H109">
        <v>40</v>
      </c>
      <c r="I109" s="22"/>
      <c r="J109" s="22"/>
      <c r="K109" t="s">
        <v>570</v>
      </c>
    </row>
    <row r="110" spans="1:18" x14ac:dyDescent="0.2">
      <c r="G110" t="s">
        <v>107</v>
      </c>
      <c r="H110">
        <v>38</v>
      </c>
      <c r="I110" s="22"/>
      <c r="J110" s="22"/>
      <c r="K110" t="s">
        <v>570</v>
      </c>
    </row>
    <row r="111" spans="1:18" x14ac:dyDescent="0.2">
      <c r="G111" t="s">
        <v>98</v>
      </c>
      <c r="H111">
        <v>21</v>
      </c>
      <c r="I111" s="22"/>
      <c r="J111" s="22"/>
      <c r="K111" t="s">
        <v>570</v>
      </c>
    </row>
    <row r="112" spans="1:18" x14ac:dyDescent="0.2">
      <c r="G112" t="s">
        <v>113</v>
      </c>
      <c r="H112">
        <v>10</v>
      </c>
      <c r="I112" s="22"/>
      <c r="J112" s="22"/>
      <c r="K112" t="s">
        <v>570</v>
      </c>
    </row>
    <row r="122" spans="10:12" x14ac:dyDescent="0.2">
      <c r="J122" s="22"/>
      <c r="K122" s="22"/>
      <c r="L122" t="s">
        <v>570</v>
      </c>
    </row>
    <row r="123" spans="10:12" x14ac:dyDescent="0.2">
      <c r="J123" s="22"/>
      <c r="K123" s="22"/>
      <c r="L123" t="s">
        <v>570</v>
      </c>
    </row>
    <row r="124" spans="10:12" x14ac:dyDescent="0.2">
      <c r="J124" s="22"/>
      <c r="K124" s="22"/>
      <c r="L124" t="s">
        <v>570</v>
      </c>
    </row>
    <row r="125" spans="10:12" x14ac:dyDescent="0.2">
      <c r="J125" s="22"/>
      <c r="K125" s="22"/>
      <c r="L125" t="s">
        <v>570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8749C-3A3F-4182-B9FC-AF745E813A2E}">
  <dimension ref="A1:W76"/>
  <sheetViews>
    <sheetView topLeftCell="A19" workbookViewId="0">
      <selection activeCell="A51" sqref="A51:E55"/>
    </sheetView>
  </sheetViews>
  <sheetFormatPr defaultRowHeight="12.75" x14ac:dyDescent="0.2"/>
  <sheetData>
    <row r="1" spans="1:14" x14ac:dyDescent="0.2">
      <c r="A1" t="s">
        <v>476</v>
      </c>
      <c r="B1" t="s">
        <v>435</v>
      </c>
    </row>
    <row r="2" spans="1:14" x14ac:dyDescent="0.2">
      <c r="B2" t="s">
        <v>63</v>
      </c>
      <c r="C2" t="s">
        <v>86</v>
      </c>
      <c r="D2" t="s">
        <v>436</v>
      </c>
    </row>
    <row r="3" spans="1:14" x14ac:dyDescent="0.2">
      <c r="A3" t="s">
        <v>98</v>
      </c>
      <c r="B3">
        <v>5</v>
      </c>
      <c r="C3">
        <v>15</v>
      </c>
      <c r="D3">
        <v>20</v>
      </c>
      <c r="E3">
        <f>D3/$D$6</f>
        <v>0.12269938650306748</v>
      </c>
      <c r="G3">
        <f>B$6*$E3</f>
        <v>6.1349693251533743</v>
      </c>
      <c r="H3" s="4">
        <f>C$6*$E3</f>
        <v>13.865030674846626</v>
      </c>
      <c r="I3" s="4"/>
      <c r="J3" s="98">
        <f>CHITEST(B3:C5,G3:H5)</f>
        <v>0.57584620306783263</v>
      </c>
    </row>
    <row r="4" spans="1:14" x14ac:dyDescent="0.2">
      <c r="A4" t="s">
        <v>113</v>
      </c>
      <c r="B4">
        <v>26</v>
      </c>
      <c r="C4">
        <v>49</v>
      </c>
      <c r="D4">
        <v>75</v>
      </c>
      <c r="E4" s="4">
        <f t="shared" ref="E4:E5" si="0">D4/$D$6</f>
        <v>0.46012269938650308</v>
      </c>
      <c r="G4" s="4">
        <f>B$6*$E4</f>
        <v>23.006134969325153</v>
      </c>
      <c r="H4" s="4">
        <f>C$6*$E4</f>
        <v>51.993865030674847</v>
      </c>
      <c r="I4" s="4"/>
    </row>
    <row r="5" spans="1:14" x14ac:dyDescent="0.2">
      <c r="A5" t="s">
        <v>70</v>
      </c>
      <c r="B5">
        <v>19</v>
      </c>
      <c r="C5">
        <v>49</v>
      </c>
      <c r="D5">
        <v>68</v>
      </c>
      <c r="E5" s="4">
        <f t="shared" si="0"/>
        <v>0.41717791411042943</v>
      </c>
      <c r="G5" s="4">
        <f>B$6*$E5</f>
        <v>20.858895705521473</v>
      </c>
      <c r="H5" s="4">
        <f t="shared" ref="H5" si="1">C$6*$E5</f>
        <v>47.141104294478524</v>
      </c>
      <c r="I5" s="4"/>
    </row>
    <row r="6" spans="1:14" x14ac:dyDescent="0.2">
      <c r="A6" t="s">
        <v>436</v>
      </c>
      <c r="B6">
        <v>50</v>
      </c>
      <c r="C6">
        <v>113</v>
      </c>
      <c r="D6">
        <v>163</v>
      </c>
    </row>
    <row r="8" spans="1:14" x14ac:dyDescent="0.2">
      <c r="A8" t="s">
        <v>493</v>
      </c>
      <c r="B8" t="s">
        <v>435</v>
      </c>
    </row>
    <row r="9" spans="1:14" x14ac:dyDescent="0.2">
      <c r="B9" t="s">
        <v>481</v>
      </c>
      <c r="C9" t="s">
        <v>482</v>
      </c>
      <c r="D9" t="s">
        <v>491</v>
      </c>
      <c r="E9" t="s">
        <v>436</v>
      </c>
    </row>
    <row r="10" spans="1:14" x14ac:dyDescent="0.2">
      <c r="A10" t="s">
        <v>98</v>
      </c>
      <c r="B10">
        <v>4</v>
      </c>
      <c r="C10">
        <v>11</v>
      </c>
      <c r="D10">
        <v>5</v>
      </c>
      <c r="E10">
        <v>20</v>
      </c>
      <c r="F10">
        <f>E10/$E$13</f>
        <v>0.12345679012345678</v>
      </c>
      <c r="I10" s="4">
        <f t="shared" ref="I10:K12" si="2">B$13*$F10</f>
        <v>5.1851851851851851</v>
      </c>
      <c r="J10" s="4">
        <f t="shared" si="2"/>
        <v>8.8888888888888893</v>
      </c>
      <c r="K10" s="4">
        <f t="shared" si="2"/>
        <v>5.9259259259259256</v>
      </c>
      <c r="L10" s="4"/>
      <c r="M10" s="98">
        <f>CHITEST(B10:D12,I10:K12)</f>
        <v>0.86147274683095865</v>
      </c>
    </row>
    <row r="11" spans="1:14" x14ac:dyDescent="0.2">
      <c r="A11" t="s">
        <v>113</v>
      </c>
      <c r="B11">
        <v>20</v>
      </c>
      <c r="C11">
        <v>31</v>
      </c>
      <c r="D11">
        <v>24</v>
      </c>
      <c r="E11">
        <v>75</v>
      </c>
      <c r="F11" s="4">
        <f>E11/$E$13</f>
        <v>0.46296296296296297</v>
      </c>
      <c r="I11" s="4">
        <f t="shared" si="2"/>
        <v>19.444444444444443</v>
      </c>
      <c r="J11" s="4">
        <f t="shared" si="2"/>
        <v>33.333333333333336</v>
      </c>
      <c r="K11" s="4">
        <f t="shared" si="2"/>
        <v>22.222222222222221</v>
      </c>
      <c r="L11" s="4"/>
    </row>
    <row r="12" spans="1:14" x14ac:dyDescent="0.2">
      <c r="A12" t="s">
        <v>70</v>
      </c>
      <c r="B12">
        <v>18</v>
      </c>
      <c r="C12">
        <v>30</v>
      </c>
      <c r="D12">
        <v>19</v>
      </c>
      <c r="E12">
        <v>67</v>
      </c>
      <c r="F12" s="4">
        <f>E12/$E$13</f>
        <v>0.41358024691358025</v>
      </c>
      <c r="I12" s="4">
        <f t="shared" si="2"/>
        <v>17.37037037037037</v>
      </c>
      <c r="J12" s="4">
        <f t="shared" si="2"/>
        <v>29.777777777777779</v>
      </c>
      <c r="K12" s="4">
        <f t="shared" si="2"/>
        <v>19.851851851851851</v>
      </c>
      <c r="L12" s="4"/>
    </row>
    <row r="13" spans="1:14" x14ac:dyDescent="0.2">
      <c r="A13" t="s">
        <v>436</v>
      </c>
      <c r="B13">
        <v>42</v>
      </c>
      <c r="C13">
        <v>72</v>
      </c>
      <c r="D13">
        <v>48</v>
      </c>
      <c r="E13">
        <v>162</v>
      </c>
    </row>
    <row r="15" spans="1:14" x14ac:dyDescent="0.2">
      <c r="A15" t="s">
        <v>478</v>
      </c>
      <c r="B15" t="s">
        <v>435</v>
      </c>
      <c r="I15" s="4" t="s">
        <v>478</v>
      </c>
      <c r="J15" s="4" t="s">
        <v>435</v>
      </c>
      <c r="K15" s="4"/>
      <c r="L15" s="4"/>
      <c r="M15" s="4"/>
      <c r="N15" s="4"/>
    </row>
    <row r="16" spans="1:14" x14ac:dyDescent="0.2">
      <c r="A16" t="s">
        <v>437</v>
      </c>
      <c r="B16" t="s">
        <v>116</v>
      </c>
      <c r="C16" t="s">
        <v>64</v>
      </c>
      <c r="D16" t="s">
        <v>136</v>
      </c>
      <c r="E16" t="s">
        <v>149</v>
      </c>
      <c r="F16" t="s">
        <v>436</v>
      </c>
      <c r="I16" s="4"/>
      <c r="J16" s="4" t="s">
        <v>64</v>
      </c>
      <c r="K16" t="s">
        <v>534</v>
      </c>
      <c r="L16" s="4" t="s">
        <v>436</v>
      </c>
      <c r="M16" s="4"/>
    </row>
    <row r="17" spans="1:23" x14ac:dyDescent="0.2">
      <c r="A17" t="s">
        <v>98</v>
      </c>
      <c r="B17">
        <v>9</v>
      </c>
      <c r="C17">
        <v>9</v>
      </c>
      <c r="D17">
        <v>1</v>
      </c>
      <c r="E17">
        <v>1</v>
      </c>
      <c r="F17">
        <v>20</v>
      </c>
      <c r="G17">
        <f>F17/$F$20</f>
        <v>0.12269938650306748</v>
      </c>
      <c r="I17" s="4" t="s">
        <v>98</v>
      </c>
      <c r="J17" s="4">
        <v>9</v>
      </c>
      <c r="K17">
        <f>B17+D17+E17</f>
        <v>11</v>
      </c>
      <c r="L17" s="4">
        <v>20</v>
      </c>
      <c r="M17" s="4">
        <f>L17/$L$20</f>
        <v>0.12269938650306748</v>
      </c>
      <c r="O17">
        <f>J$20*$M17</f>
        <v>11.411042944785276</v>
      </c>
      <c r="P17" s="4">
        <f>K$20*$M17</f>
        <v>8.5889570552147241</v>
      </c>
      <c r="R17" s="98">
        <f>CHITEST(J17:K19,O17:P19)</f>
        <v>0.30974424345836837</v>
      </c>
    </row>
    <row r="18" spans="1:23" x14ac:dyDescent="0.2">
      <c r="A18" t="s">
        <v>113</v>
      </c>
      <c r="B18">
        <v>22</v>
      </c>
      <c r="C18">
        <v>47</v>
      </c>
      <c r="D18">
        <v>4</v>
      </c>
      <c r="E18">
        <v>2</v>
      </c>
      <c r="F18">
        <v>75</v>
      </c>
      <c r="G18" s="4">
        <f t="shared" ref="G18:G19" si="3">F18/$F$20</f>
        <v>0.46012269938650308</v>
      </c>
      <c r="I18" s="4" t="s">
        <v>113</v>
      </c>
      <c r="J18" s="4">
        <v>47</v>
      </c>
      <c r="K18" s="4">
        <f t="shared" ref="K18:K20" si="4">B18+D18+E18</f>
        <v>28</v>
      </c>
      <c r="L18" s="4">
        <v>75</v>
      </c>
      <c r="M18" s="4">
        <f t="shared" ref="M18:M19" si="5">L18/$L$20</f>
        <v>0.46012269938650308</v>
      </c>
      <c r="O18" s="4">
        <f t="shared" ref="O18:O19" si="6">J$20*$M18</f>
        <v>42.791411042944787</v>
      </c>
      <c r="P18" s="4">
        <f t="shared" ref="P18:P19" si="7">K$20*$M18</f>
        <v>32.208588957055213</v>
      </c>
    </row>
    <row r="19" spans="1:23" x14ac:dyDescent="0.2">
      <c r="A19" t="s">
        <v>70</v>
      </c>
      <c r="B19">
        <v>27</v>
      </c>
      <c r="C19">
        <v>37</v>
      </c>
      <c r="D19">
        <v>3</v>
      </c>
      <c r="E19">
        <v>1</v>
      </c>
      <c r="F19">
        <v>68</v>
      </c>
      <c r="G19" s="4">
        <f t="shared" si="3"/>
        <v>0.41717791411042943</v>
      </c>
      <c r="I19" s="4" t="s">
        <v>70</v>
      </c>
      <c r="J19" s="4">
        <v>37</v>
      </c>
      <c r="K19" s="4">
        <f t="shared" si="4"/>
        <v>31</v>
      </c>
      <c r="L19" s="4">
        <v>68</v>
      </c>
      <c r="M19" s="4">
        <f t="shared" si="5"/>
        <v>0.41717791411042943</v>
      </c>
      <c r="O19" s="4">
        <f t="shared" si="6"/>
        <v>38.797546012269933</v>
      </c>
      <c r="P19" s="4">
        <f t="shared" si="7"/>
        <v>29.20245398773006</v>
      </c>
    </row>
    <row r="20" spans="1:23" x14ac:dyDescent="0.2">
      <c r="A20" t="s">
        <v>436</v>
      </c>
      <c r="B20">
        <v>58</v>
      </c>
      <c r="C20">
        <v>93</v>
      </c>
      <c r="D20">
        <v>8</v>
      </c>
      <c r="E20">
        <v>4</v>
      </c>
      <c r="F20">
        <v>163</v>
      </c>
      <c r="I20" s="4" t="s">
        <v>436</v>
      </c>
      <c r="J20" s="4">
        <v>93</v>
      </c>
      <c r="K20" s="4">
        <f t="shared" si="4"/>
        <v>70</v>
      </c>
      <c r="L20" s="4">
        <v>163</v>
      </c>
      <c r="M20" s="4"/>
    </row>
    <row r="22" spans="1:23" x14ac:dyDescent="0.2">
      <c r="A22" t="s">
        <v>498</v>
      </c>
      <c r="B22" t="s">
        <v>435</v>
      </c>
      <c r="J22" s="4" t="s">
        <v>498</v>
      </c>
      <c r="K22" s="4" t="s">
        <v>435</v>
      </c>
      <c r="L22" s="4"/>
      <c r="M22" s="4"/>
      <c r="N22" s="4"/>
      <c r="O22" s="4"/>
      <c r="P22" s="4"/>
      <c r="Q22" s="4"/>
    </row>
    <row r="23" spans="1:23" x14ac:dyDescent="0.2">
      <c r="A23" t="s">
        <v>437</v>
      </c>
      <c r="B23" t="s">
        <v>65</v>
      </c>
      <c r="C23" t="s">
        <v>494</v>
      </c>
      <c r="D23" t="s">
        <v>495</v>
      </c>
      <c r="E23" t="s">
        <v>525</v>
      </c>
      <c r="F23" t="s">
        <v>117</v>
      </c>
      <c r="G23" t="s">
        <v>436</v>
      </c>
      <c r="J23" s="4"/>
      <c r="K23" s="4" t="s">
        <v>65</v>
      </c>
      <c r="L23" s="4" t="s">
        <v>495</v>
      </c>
      <c r="M23" s="4" t="s">
        <v>525</v>
      </c>
      <c r="N23" s="4" t="s">
        <v>117</v>
      </c>
      <c r="O23" s="4" t="s">
        <v>436</v>
      </c>
      <c r="P23" s="4"/>
    </row>
    <row r="24" spans="1:23" x14ac:dyDescent="0.2">
      <c r="A24" t="s">
        <v>98</v>
      </c>
      <c r="B24">
        <v>7</v>
      </c>
      <c r="C24">
        <v>1</v>
      </c>
      <c r="D24">
        <v>4</v>
      </c>
      <c r="E24">
        <v>3</v>
      </c>
      <c r="F24">
        <v>5</v>
      </c>
      <c r="G24">
        <v>20</v>
      </c>
      <c r="H24">
        <f>G24/$G$27</f>
        <v>0.12269938650306748</v>
      </c>
      <c r="J24" s="4" t="s">
        <v>98</v>
      </c>
      <c r="K24" s="4">
        <v>8</v>
      </c>
      <c r="L24" s="4">
        <v>4</v>
      </c>
      <c r="M24" s="4">
        <v>3</v>
      </c>
      <c r="N24" s="4">
        <v>5</v>
      </c>
      <c r="O24" s="4">
        <v>20</v>
      </c>
      <c r="P24" s="4">
        <f>O24/$G$27</f>
        <v>0.12269938650306748</v>
      </c>
      <c r="R24">
        <f>K$27*$P24</f>
        <v>10.184049079754601</v>
      </c>
      <c r="S24" s="4">
        <f t="shared" ref="S24:U26" si="8">L$27*$P24</f>
        <v>3.6809815950920246</v>
      </c>
      <c r="T24" s="4">
        <f t="shared" si="8"/>
        <v>2.9447852760736195</v>
      </c>
      <c r="U24" s="4">
        <f>N$27*$P24</f>
        <v>3.1901840490797544</v>
      </c>
      <c r="V24" s="4"/>
      <c r="W24" s="98">
        <f>CHITEST(K24:N26,R24:U26)</f>
        <v>0.79854628948499062</v>
      </c>
    </row>
    <row r="25" spans="1:23" x14ac:dyDescent="0.2">
      <c r="A25" t="s">
        <v>113</v>
      </c>
      <c r="B25">
        <v>29</v>
      </c>
      <c r="C25">
        <v>12</v>
      </c>
      <c r="D25">
        <v>15</v>
      </c>
      <c r="E25">
        <v>10</v>
      </c>
      <c r="F25">
        <v>9</v>
      </c>
      <c r="G25">
        <v>75</v>
      </c>
      <c r="H25" s="4">
        <f t="shared" ref="H25:H26" si="9">G25/$G$27</f>
        <v>0.46012269938650308</v>
      </c>
      <c r="J25" s="4" t="s">
        <v>113</v>
      </c>
      <c r="K25" s="4">
        <f>29+12</f>
        <v>41</v>
      </c>
      <c r="L25" s="4">
        <v>15</v>
      </c>
      <c r="M25" s="4">
        <v>10</v>
      </c>
      <c r="N25" s="4">
        <v>9</v>
      </c>
      <c r="O25" s="4">
        <v>75</v>
      </c>
      <c r="P25" s="4">
        <f t="shared" ref="P25:P26" si="10">O25/$G$27</f>
        <v>0.46012269938650308</v>
      </c>
      <c r="R25" s="4">
        <f t="shared" ref="R25:R26" si="11">K$27*$P25</f>
        <v>38.190184049079754</v>
      </c>
      <c r="S25" s="4">
        <f t="shared" si="8"/>
        <v>13.803680981595093</v>
      </c>
      <c r="T25" s="4">
        <f t="shared" si="8"/>
        <v>11.042944785276074</v>
      </c>
      <c r="U25" s="4">
        <f t="shared" si="8"/>
        <v>11.963190184049079</v>
      </c>
      <c r="V25" s="4"/>
    </row>
    <row r="26" spans="1:23" x14ac:dyDescent="0.2">
      <c r="A26" t="s">
        <v>70</v>
      </c>
      <c r="B26">
        <v>30</v>
      </c>
      <c r="C26">
        <v>4</v>
      </c>
      <c r="D26">
        <v>11</v>
      </c>
      <c r="E26">
        <v>11</v>
      </c>
      <c r="F26">
        <v>12</v>
      </c>
      <c r="G26">
        <v>68</v>
      </c>
      <c r="H26" s="4">
        <f t="shared" si="9"/>
        <v>0.41717791411042943</v>
      </c>
      <c r="J26" s="4" t="s">
        <v>70</v>
      </c>
      <c r="K26" s="4">
        <f>30+4</f>
        <v>34</v>
      </c>
      <c r="L26" s="4">
        <v>11</v>
      </c>
      <c r="M26" s="4">
        <v>11</v>
      </c>
      <c r="N26" s="4">
        <v>12</v>
      </c>
      <c r="O26" s="4">
        <v>68</v>
      </c>
      <c r="P26" s="4">
        <f t="shared" si="10"/>
        <v>0.41717791411042943</v>
      </c>
      <c r="R26" s="4">
        <f t="shared" si="11"/>
        <v>34.625766871165645</v>
      </c>
      <c r="S26" s="4">
        <f t="shared" si="8"/>
        <v>12.515337423312882</v>
      </c>
      <c r="T26" s="4">
        <f t="shared" si="8"/>
        <v>10.012269938650306</v>
      </c>
      <c r="U26" s="4">
        <f t="shared" si="8"/>
        <v>10.846625766871165</v>
      </c>
      <c r="V26" s="4"/>
    </row>
    <row r="27" spans="1:23" x14ac:dyDescent="0.2">
      <c r="A27" t="s">
        <v>436</v>
      </c>
      <c r="B27">
        <v>66</v>
      </c>
      <c r="C27">
        <v>17</v>
      </c>
      <c r="D27">
        <v>30</v>
      </c>
      <c r="E27">
        <v>24</v>
      </c>
      <c r="F27">
        <v>26</v>
      </c>
      <c r="G27">
        <v>163</v>
      </c>
      <c r="J27" s="4" t="s">
        <v>436</v>
      </c>
      <c r="K27" s="4">
        <f>66+17</f>
        <v>83</v>
      </c>
      <c r="L27" s="4">
        <v>30</v>
      </c>
      <c r="M27" s="4">
        <v>24</v>
      </c>
      <c r="N27" s="4">
        <v>26</v>
      </c>
      <c r="O27" s="4">
        <v>163</v>
      </c>
      <c r="P27" s="4"/>
    </row>
    <row r="29" spans="1:23" x14ac:dyDescent="0.2">
      <c r="A29" t="s">
        <v>477</v>
      </c>
      <c r="B29" t="s">
        <v>435</v>
      </c>
    </row>
    <row r="30" spans="1:23" x14ac:dyDescent="0.2">
      <c r="B30" t="s">
        <v>66</v>
      </c>
      <c r="C30" t="s">
        <v>118</v>
      </c>
      <c r="D30" t="s">
        <v>87</v>
      </c>
      <c r="E30" t="s">
        <v>104</v>
      </c>
      <c r="F30" t="s">
        <v>436</v>
      </c>
    </row>
    <row r="31" spans="1:23" x14ac:dyDescent="0.2">
      <c r="A31" t="s">
        <v>98</v>
      </c>
      <c r="B31">
        <v>3</v>
      </c>
      <c r="C31">
        <v>7</v>
      </c>
      <c r="D31">
        <v>6</v>
      </c>
      <c r="E31">
        <v>4</v>
      </c>
      <c r="F31">
        <v>20</v>
      </c>
      <c r="G31">
        <f>F31/$F$34</f>
        <v>0.12269938650306748</v>
      </c>
      <c r="J31">
        <f>B$34*$G31</f>
        <v>5.5214723926380369</v>
      </c>
      <c r="K31" s="4">
        <f t="shared" ref="K31:M31" si="12">C$34*$G31</f>
        <v>3.5582822085889569</v>
      </c>
      <c r="L31" s="4">
        <f t="shared" si="12"/>
        <v>5.2760736196319016</v>
      </c>
      <c r="M31" s="4">
        <f t="shared" si="12"/>
        <v>5.6441717791411046</v>
      </c>
      <c r="N31" s="98">
        <f>CHITEST(B31:E33,J31:M33)</f>
        <v>0.11602998951006811</v>
      </c>
    </row>
    <row r="32" spans="1:23" x14ac:dyDescent="0.2">
      <c r="A32" t="s">
        <v>113</v>
      </c>
      <c r="B32">
        <v>21</v>
      </c>
      <c r="C32">
        <v>15</v>
      </c>
      <c r="D32">
        <v>15</v>
      </c>
      <c r="E32">
        <v>24</v>
      </c>
      <c r="F32">
        <v>75</v>
      </c>
      <c r="G32" s="4">
        <f t="shared" ref="G32:G33" si="13">F32/$F$34</f>
        <v>0.46012269938650308</v>
      </c>
      <c r="J32" s="4">
        <f t="shared" ref="J32:J33" si="14">B$34*$G32</f>
        <v>20.70552147239264</v>
      </c>
      <c r="K32" s="4">
        <f t="shared" ref="K32:K33" si="15">C$34*$G32</f>
        <v>13.343558282208589</v>
      </c>
      <c r="L32" s="4">
        <f t="shared" ref="L32:L33" si="16">D$34*$G32</f>
        <v>19.785276073619631</v>
      </c>
      <c r="M32" s="4">
        <f t="shared" ref="M32:M33" si="17">E$34*$G32</f>
        <v>21.165644171779142</v>
      </c>
    </row>
    <row r="33" spans="1:20" x14ac:dyDescent="0.2">
      <c r="A33" t="s">
        <v>70</v>
      </c>
      <c r="B33">
        <v>21</v>
      </c>
      <c r="C33">
        <v>7</v>
      </c>
      <c r="D33">
        <v>22</v>
      </c>
      <c r="E33">
        <v>18</v>
      </c>
      <c r="F33">
        <v>68</v>
      </c>
      <c r="G33" s="4">
        <f t="shared" si="13"/>
        <v>0.41717791411042943</v>
      </c>
      <c r="J33" s="4">
        <f t="shared" si="14"/>
        <v>18.773006134969325</v>
      </c>
      <c r="K33" s="4">
        <f t="shared" si="15"/>
        <v>12.098159509202453</v>
      </c>
      <c r="L33" s="4">
        <f t="shared" si="16"/>
        <v>17.938650306748464</v>
      </c>
      <c r="M33" s="4">
        <f t="shared" si="17"/>
        <v>19.190184049079754</v>
      </c>
    </row>
    <row r="34" spans="1:20" x14ac:dyDescent="0.2">
      <c r="A34" t="s">
        <v>436</v>
      </c>
      <c r="B34">
        <v>45</v>
      </c>
      <c r="C34">
        <v>29</v>
      </c>
      <c r="D34">
        <v>43</v>
      </c>
      <c r="E34">
        <v>46</v>
      </c>
      <c r="F34">
        <v>163</v>
      </c>
    </row>
    <row r="36" spans="1:20" x14ac:dyDescent="0.2">
      <c r="A36" t="s">
        <v>522</v>
      </c>
      <c r="B36" t="s">
        <v>435</v>
      </c>
      <c r="J36" s="4" t="s">
        <v>522</v>
      </c>
      <c r="K36" s="4" t="s">
        <v>435</v>
      </c>
      <c r="L36" s="4"/>
      <c r="M36" s="4"/>
      <c r="N36" s="4"/>
      <c r="O36" s="4"/>
      <c r="P36" s="4"/>
    </row>
    <row r="37" spans="1:20" x14ac:dyDescent="0.2">
      <c r="A37" t="s">
        <v>437</v>
      </c>
      <c r="B37" t="s">
        <v>530</v>
      </c>
      <c r="C37" t="s">
        <v>529</v>
      </c>
      <c r="D37" t="s">
        <v>528</v>
      </c>
      <c r="E37" t="s">
        <v>527</v>
      </c>
      <c r="F37" t="s">
        <v>436</v>
      </c>
      <c r="J37" s="4"/>
      <c r="K37" s="4" t="s">
        <v>530</v>
      </c>
      <c r="L37" s="4" t="s">
        <v>529</v>
      </c>
      <c r="M37" s="4" t="s">
        <v>561</v>
      </c>
      <c r="N37" s="4" t="s">
        <v>436</v>
      </c>
      <c r="O37" s="4"/>
    </row>
    <row r="38" spans="1:20" x14ac:dyDescent="0.2">
      <c r="A38" t="s">
        <v>98</v>
      </c>
      <c r="B38">
        <v>2</v>
      </c>
      <c r="C38">
        <v>9</v>
      </c>
      <c r="D38">
        <v>7</v>
      </c>
      <c r="F38">
        <v>18</v>
      </c>
      <c r="G38">
        <f>F38/$F$41</f>
        <v>0.11688311688311688</v>
      </c>
      <c r="J38" s="4" t="s">
        <v>98</v>
      </c>
      <c r="K38" s="4">
        <v>2</v>
      </c>
      <c r="L38" s="4">
        <v>9</v>
      </c>
      <c r="M38" s="4">
        <v>7</v>
      </c>
      <c r="N38" s="4">
        <v>18</v>
      </c>
      <c r="O38" s="4">
        <f>N38/$F$41</f>
        <v>0.11688311688311688</v>
      </c>
      <c r="Q38">
        <f>K$41*$O38</f>
        <v>2.6883116883116882</v>
      </c>
      <c r="R38" s="4">
        <f t="shared" ref="R38:S40" si="18">L$41*$O38</f>
        <v>7.3636363636363633</v>
      </c>
      <c r="S38" s="4">
        <f t="shared" si="18"/>
        <v>7.9480519480519476</v>
      </c>
      <c r="T38" s="98">
        <f>CHITEST(K38:M40,Q38:S40)</f>
        <v>0.70309915257186473</v>
      </c>
    </row>
    <row r="39" spans="1:20" x14ac:dyDescent="0.2">
      <c r="A39" t="s">
        <v>113</v>
      </c>
      <c r="B39">
        <v>10</v>
      </c>
      <c r="C39">
        <v>32</v>
      </c>
      <c r="D39">
        <v>25</v>
      </c>
      <c r="E39">
        <v>5</v>
      </c>
      <c r="F39">
        <v>72</v>
      </c>
      <c r="G39" s="4">
        <f t="shared" ref="G39:G40" si="19">F39/$F$41</f>
        <v>0.46753246753246752</v>
      </c>
      <c r="J39" s="4" t="s">
        <v>113</v>
      </c>
      <c r="K39" s="4">
        <v>10</v>
      </c>
      <c r="L39" s="4">
        <v>32</v>
      </c>
      <c r="M39" s="4">
        <f>25+5</f>
        <v>30</v>
      </c>
      <c r="N39" s="4">
        <v>72</v>
      </c>
      <c r="O39" s="4">
        <f t="shared" ref="O39:O40" si="20">N39/$F$41</f>
        <v>0.46753246753246752</v>
      </c>
      <c r="Q39" s="4">
        <f t="shared" ref="Q39:Q40" si="21">K$41*$O39</f>
        <v>10.753246753246753</v>
      </c>
      <c r="R39" s="4">
        <f t="shared" si="18"/>
        <v>29.454545454545453</v>
      </c>
      <c r="S39" s="4">
        <f t="shared" si="18"/>
        <v>31.79220779220779</v>
      </c>
      <c r="T39" s="4"/>
    </row>
    <row r="40" spans="1:20" x14ac:dyDescent="0.2">
      <c r="A40" t="s">
        <v>70</v>
      </c>
      <c r="B40">
        <v>11</v>
      </c>
      <c r="C40">
        <v>22</v>
      </c>
      <c r="D40">
        <v>20</v>
      </c>
      <c r="E40">
        <v>11</v>
      </c>
      <c r="F40">
        <v>64</v>
      </c>
      <c r="G40" s="4">
        <f t="shared" si="19"/>
        <v>0.41558441558441561</v>
      </c>
      <c r="J40" s="4" t="s">
        <v>70</v>
      </c>
      <c r="K40" s="4">
        <v>11</v>
      </c>
      <c r="L40" s="4">
        <v>22</v>
      </c>
      <c r="M40" s="4">
        <f>20+11</f>
        <v>31</v>
      </c>
      <c r="N40" s="4">
        <v>64</v>
      </c>
      <c r="O40" s="4">
        <f t="shared" si="20"/>
        <v>0.41558441558441561</v>
      </c>
      <c r="Q40" s="4">
        <f t="shared" si="21"/>
        <v>9.5584415584415598</v>
      </c>
      <c r="R40" s="4">
        <f t="shared" si="18"/>
        <v>26.181818181818183</v>
      </c>
      <c r="S40" s="4">
        <f t="shared" si="18"/>
        <v>28.259740259740262</v>
      </c>
      <c r="T40" s="4"/>
    </row>
    <row r="41" spans="1:20" x14ac:dyDescent="0.2">
      <c r="A41" t="s">
        <v>436</v>
      </c>
      <c r="B41">
        <v>23</v>
      </c>
      <c r="C41">
        <v>63</v>
      </c>
      <c r="D41">
        <v>52</v>
      </c>
      <c r="E41">
        <v>16</v>
      </c>
      <c r="F41">
        <v>154</v>
      </c>
      <c r="J41" s="4" t="s">
        <v>436</v>
      </c>
      <c r="K41" s="4">
        <v>23</v>
      </c>
      <c r="L41" s="4">
        <v>63</v>
      </c>
      <c r="M41" s="4">
        <f>52+16</f>
        <v>68</v>
      </c>
      <c r="N41" s="4">
        <v>154</v>
      </c>
      <c r="O41" s="4"/>
    </row>
    <row r="43" spans="1:20" x14ac:dyDescent="0.2">
      <c r="A43" t="s">
        <v>523</v>
      </c>
      <c r="B43" t="s">
        <v>435</v>
      </c>
      <c r="I43" s="4" t="s">
        <v>523</v>
      </c>
      <c r="J43" s="4" t="s">
        <v>435</v>
      </c>
      <c r="K43" s="4"/>
      <c r="L43" s="4"/>
      <c r="M43" s="4"/>
    </row>
    <row r="44" spans="1:20" x14ac:dyDescent="0.2">
      <c r="A44" t="s">
        <v>437</v>
      </c>
      <c r="B44" t="s">
        <v>97</v>
      </c>
      <c r="C44" t="s">
        <v>531</v>
      </c>
      <c r="D44" t="s">
        <v>532</v>
      </c>
      <c r="E44" t="s">
        <v>436</v>
      </c>
      <c r="I44" s="4"/>
      <c r="J44" s="4" t="s">
        <v>97</v>
      </c>
      <c r="K44" s="4" t="s">
        <v>521</v>
      </c>
      <c r="L44" s="4" t="s">
        <v>436</v>
      </c>
    </row>
    <row r="45" spans="1:20" x14ac:dyDescent="0.2">
      <c r="A45" t="s">
        <v>98</v>
      </c>
      <c r="B45">
        <v>9</v>
      </c>
      <c r="C45">
        <v>10</v>
      </c>
      <c r="D45">
        <v>1</v>
      </c>
      <c r="E45">
        <v>20</v>
      </c>
      <c r="I45" s="4" t="s">
        <v>98</v>
      </c>
      <c r="J45" s="4">
        <v>9</v>
      </c>
      <c r="K45" s="4">
        <f>10+1</f>
        <v>11</v>
      </c>
      <c r="L45" s="4">
        <v>20</v>
      </c>
      <c r="M45">
        <f>L45/$L$48</f>
        <v>0.12269938650306748</v>
      </c>
      <c r="O45">
        <f>J$48*$M45</f>
        <v>7.1165644171779139</v>
      </c>
      <c r="P45" s="4">
        <f t="shared" ref="P45:P47" si="22">K$48*$M45</f>
        <v>12.883435582822086</v>
      </c>
      <c r="Q45" s="4"/>
      <c r="R45" s="98">
        <f>CHITEST(J45:K47,O45:P47)</f>
        <v>0.6244256564714703</v>
      </c>
    </row>
    <row r="46" spans="1:20" x14ac:dyDescent="0.2">
      <c r="A46" t="s">
        <v>113</v>
      </c>
      <c r="B46">
        <v>25</v>
      </c>
      <c r="C46">
        <v>40</v>
      </c>
      <c r="D46">
        <v>10</v>
      </c>
      <c r="E46">
        <v>75</v>
      </c>
      <c r="I46" s="4" t="s">
        <v>113</v>
      </c>
      <c r="J46" s="4">
        <v>25</v>
      </c>
      <c r="K46" s="4">
        <f>40+10</f>
        <v>50</v>
      </c>
      <c r="L46" s="4">
        <v>75</v>
      </c>
      <c r="M46" s="4">
        <f t="shared" ref="M46:M47" si="23">L46/$L$48</f>
        <v>0.46012269938650308</v>
      </c>
      <c r="O46" s="4">
        <f t="shared" ref="O46:O47" si="24">J$48*$M46</f>
        <v>26.687116564417177</v>
      </c>
      <c r="P46" s="4">
        <f t="shared" si="22"/>
        <v>48.312883435582826</v>
      </c>
      <c r="Q46" s="4"/>
    </row>
    <row r="47" spans="1:20" x14ac:dyDescent="0.2">
      <c r="A47" t="s">
        <v>70</v>
      </c>
      <c r="B47">
        <v>24</v>
      </c>
      <c r="C47">
        <v>27</v>
      </c>
      <c r="D47">
        <v>17</v>
      </c>
      <c r="E47">
        <v>68</v>
      </c>
      <c r="I47" s="4" t="s">
        <v>70</v>
      </c>
      <c r="J47" s="4">
        <v>24</v>
      </c>
      <c r="K47" s="4">
        <f>27+17</f>
        <v>44</v>
      </c>
      <c r="L47" s="4">
        <v>68</v>
      </c>
      <c r="M47" s="4">
        <f t="shared" si="23"/>
        <v>0.41717791411042943</v>
      </c>
      <c r="O47" s="4">
        <f t="shared" si="24"/>
        <v>24.196319018404907</v>
      </c>
      <c r="P47" s="4">
        <f t="shared" si="22"/>
        <v>43.803680981595093</v>
      </c>
      <c r="Q47" s="4"/>
    </row>
    <row r="48" spans="1:20" x14ac:dyDescent="0.2">
      <c r="A48" t="s">
        <v>436</v>
      </c>
      <c r="B48">
        <v>58</v>
      </c>
      <c r="C48">
        <v>77</v>
      </c>
      <c r="D48">
        <v>28</v>
      </c>
      <c r="E48">
        <v>163</v>
      </c>
      <c r="I48" s="4" t="s">
        <v>436</v>
      </c>
      <c r="J48" s="4">
        <v>58</v>
      </c>
      <c r="K48" s="4">
        <f>77+28</f>
        <v>105</v>
      </c>
      <c r="L48" s="4">
        <v>163</v>
      </c>
    </row>
    <row r="50" spans="1:12" x14ac:dyDescent="0.2">
      <c r="A50" t="s">
        <v>479</v>
      </c>
      <c r="B50" t="s">
        <v>435</v>
      </c>
    </row>
    <row r="51" spans="1:12" x14ac:dyDescent="0.2">
      <c r="B51" t="s">
        <v>98</v>
      </c>
      <c r="C51" t="s">
        <v>113</v>
      </c>
      <c r="D51" t="s">
        <v>70</v>
      </c>
      <c r="E51" t="s">
        <v>436</v>
      </c>
    </row>
    <row r="52" spans="1:12" x14ac:dyDescent="0.2">
      <c r="A52" t="s">
        <v>98</v>
      </c>
      <c r="B52">
        <v>7</v>
      </c>
      <c r="C52">
        <v>2</v>
      </c>
      <c r="D52">
        <v>11</v>
      </c>
      <c r="E52">
        <v>20</v>
      </c>
      <c r="F52">
        <f>E52/$E$55</f>
        <v>0.12269938650306748</v>
      </c>
      <c r="H52">
        <f>B$55*$F52</f>
        <v>4.5398773006134965</v>
      </c>
      <c r="I52" s="4">
        <f t="shared" ref="I52:J54" si="25">C$55*$F52</f>
        <v>4.1717791411042944</v>
      </c>
      <c r="J52" s="4">
        <f t="shared" si="25"/>
        <v>11.288343558282209</v>
      </c>
      <c r="K52" s="4"/>
      <c r="L52" s="98">
        <f>CHITEST(B52:D54,H52:J54)</f>
        <v>1.9875502889979725E-2</v>
      </c>
    </row>
    <row r="53" spans="1:12" x14ac:dyDescent="0.2">
      <c r="A53" t="s">
        <v>113</v>
      </c>
      <c r="B53">
        <v>14</v>
      </c>
      <c r="C53">
        <v>24</v>
      </c>
      <c r="D53">
        <v>37</v>
      </c>
      <c r="E53">
        <v>75</v>
      </c>
      <c r="F53" s="4">
        <f t="shared" ref="F53:F54" si="26">E53/$E$55</f>
        <v>0.46012269938650308</v>
      </c>
      <c r="H53" s="4">
        <f t="shared" ref="H53:H54" si="27">B$55*$F53</f>
        <v>17.024539877300615</v>
      </c>
      <c r="I53" s="4">
        <f t="shared" si="25"/>
        <v>15.644171779141104</v>
      </c>
      <c r="J53" s="4">
        <f t="shared" si="25"/>
        <v>42.331288343558285</v>
      </c>
      <c r="K53" s="4"/>
    </row>
    <row r="54" spans="1:12" x14ac:dyDescent="0.2">
      <c r="A54" t="s">
        <v>70</v>
      </c>
      <c r="B54">
        <v>16</v>
      </c>
      <c r="C54">
        <v>8</v>
      </c>
      <c r="D54">
        <v>44</v>
      </c>
      <c r="E54">
        <v>68</v>
      </c>
      <c r="F54" s="4">
        <f t="shared" si="26"/>
        <v>0.41717791411042943</v>
      </c>
      <c r="H54" s="4">
        <f t="shared" si="27"/>
        <v>15.435582822085889</v>
      </c>
      <c r="I54" s="4">
        <f t="shared" si="25"/>
        <v>14.184049079754601</v>
      </c>
      <c r="J54" s="4">
        <f t="shared" si="25"/>
        <v>38.380368098159508</v>
      </c>
      <c r="K54" s="4"/>
    </row>
    <row r="55" spans="1:12" x14ac:dyDescent="0.2">
      <c r="A55" t="s">
        <v>436</v>
      </c>
      <c r="B55">
        <v>37</v>
      </c>
      <c r="C55">
        <v>34</v>
      </c>
      <c r="D55">
        <v>92</v>
      </c>
      <c r="E55">
        <v>163</v>
      </c>
    </row>
    <row r="58" spans="1:12" x14ac:dyDescent="0.2">
      <c r="C58" s="24" t="s">
        <v>582</v>
      </c>
      <c r="D58">
        <v>37</v>
      </c>
      <c r="E58" s="22">
        <v>0.22700000000000001</v>
      </c>
      <c r="F58" s="22">
        <v>0.22700000000000001</v>
      </c>
      <c r="G58" t="s">
        <v>570</v>
      </c>
    </row>
    <row r="59" spans="1:12" x14ac:dyDescent="0.2">
      <c r="C59" s="24" t="s">
        <v>95</v>
      </c>
      <c r="D59">
        <v>29</v>
      </c>
      <c r="E59" s="22">
        <v>0.1779</v>
      </c>
      <c r="F59" s="22">
        <v>0.1779</v>
      </c>
      <c r="G59" t="s">
        <v>570</v>
      </c>
    </row>
    <row r="60" spans="1:12" x14ac:dyDescent="0.2">
      <c r="C60" t="s">
        <v>139</v>
      </c>
      <c r="D60">
        <v>27</v>
      </c>
      <c r="E60" s="22">
        <v>0.1656</v>
      </c>
      <c r="F60" s="22">
        <v>0.1656</v>
      </c>
      <c r="G60" t="s">
        <v>570</v>
      </c>
    </row>
    <row r="61" spans="1:12" x14ac:dyDescent="0.2">
      <c r="C61" s="24" t="s">
        <v>583</v>
      </c>
      <c r="D61">
        <v>21</v>
      </c>
      <c r="E61" s="22">
        <v>0.1288</v>
      </c>
      <c r="F61" s="22">
        <v>0.1288</v>
      </c>
      <c r="G61" t="s">
        <v>570</v>
      </c>
    </row>
    <row r="62" spans="1:12" x14ac:dyDescent="0.2">
      <c r="C62" s="24" t="s">
        <v>584</v>
      </c>
      <c r="D62">
        <v>18</v>
      </c>
      <c r="E62" s="22">
        <v>0.1104</v>
      </c>
      <c r="F62" s="22">
        <v>0.1104</v>
      </c>
      <c r="G62" t="s">
        <v>570</v>
      </c>
    </row>
    <row r="63" spans="1:12" x14ac:dyDescent="0.2">
      <c r="C63" s="24" t="s">
        <v>585</v>
      </c>
      <c r="D63">
        <v>17</v>
      </c>
      <c r="E63" s="22">
        <v>0.1043</v>
      </c>
      <c r="F63" s="22">
        <v>0.1043</v>
      </c>
      <c r="G63" t="s">
        <v>570</v>
      </c>
    </row>
    <row r="64" spans="1:12" x14ac:dyDescent="0.2">
      <c r="C64" s="24" t="s">
        <v>586</v>
      </c>
      <c r="D64">
        <v>14</v>
      </c>
    </row>
    <row r="69" spans="6:10" x14ac:dyDescent="0.2">
      <c r="F69" t="s">
        <v>65</v>
      </c>
      <c r="G69">
        <v>83</v>
      </c>
      <c r="H69" s="22">
        <v>0.50919999999999999</v>
      </c>
      <c r="I69" s="22">
        <v>0.50919999999999999</v>
      </c>
      <c r="J69" t="s">
        <v>570</v>
      </c>
    </row>
    <row r="70" spans="6:10" x14ac:dyDescent="0.2">
      <c r="F70" t="s">
        <v>121</v>
      </c>
      <c r="G70">
        <v>31</v>
      </c>
      <c r="H70" s="22">
        <v>0.19020000000000001</v>
      </c>
      <c r="I70" s="22">
        <v>0.19020000000000001</v>
      </c>
      <c r="J70" t="s">
        <v>570</v>
      </c>
    </row>
    <row r="71" spans="6:10" x14ac:dyDescent="0.2">
      <c r="F71" t="s">
        <v>117</v>
      </c>
      <c r="G71">
        <v>27</v>
      </c>
      <c r="H71" s="22">
        <v>0.1656</v>
      </c>
      <c r="I71" s="22">
        <v>0.1656</v>
      </c>
      <c r="J71" t="s">
        <v>570</v>
      </c>
    </row>
    <row r="72" spans="6:10" x14ac:dyDescent="0.2">
      <c r="F72" t="s">
        <v>166</v>
      </c>
      <c r="G72">
        <v>21</v>
      </c>
      <c r="H72" s="22">
        <v>0.1288</v>
      </c>
      <c r="I72" s="22">
        <v>0.1288</v>
      </c>
      <c r="J72" t="s">
        <v>570</v>
      </c>
    </row>
    <row r="73" spans="6:10" x14ac:dyDescent="0.2">
      <c r="F73" t="s">
        <v>144</v>
      </c>
      <c r="G73">
        <v>17</v>
      </c>
      <c r="H73" s="22">
        <v>0.1043</v>
      </c>
      <c r="I73" s="22">
        <v>0.1043</v>
      </c>
      <c r="J73" t="s">
        <v>570</v>
      </c>
    </row>
    <row r="74" spans="6:10" x14ac:dyDescent="0.2">
      <c r="F74" t="s">
        <v>167</v>
      </c>
      <c r="G74">
        <v>6</v>
      </c>
      <c r="H74" s="22">
        <v>3.6799999999999999E-2</v>
      </c>
      <c r="I74" s="22">
        <v>3.6799999999999999E-2</v>
      </c>
      <c r="J74" t="s">
        <v>570</v>
      </c>
    </row>
    <row r="75" spans="6:10" x14ac:dyDescent="0.2">
      <c r="F75" t="s">
        <v>203</v>
      </c>
      <c r="G75">
        <v>5</v>
      </c>
      <c r="H75" s="22">
        <v>3.0700000000000002E-2</v>
      </c>
      <c r="I75" s="22">
        <v>3.0700000000000002E-2</v>
      </c>
      <c r="J75" t="s">
        <v>570</v>
      </c>
    </row>
    <row r="76" spans="6:10" x14ac:dyDescent="0.2">
      <c r="F76" t="s">
        <v>142</v>
      </c>
      <c r="G76">
        <v>4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C0D29-BA45-4F28-9E5D-8710ADF2E41C}">
  <dimension ref="A10:AA1225"/>
  <sheetViews>
    <sheetView topLeftCell="A1119" workbookViewId="0">
      <selection activeCell="A1225" sqref="A1123:G1225"/>
    </sheetView>
  </sheetViews>
  <sheetFormatPr defaultRowHeight="12.75" x14ac:dyDescent="0.2"/>
  <cols>
    <col min="1" max="1" width="75" bestFit="1" customWidth="1"/>
    <col min="2" max="2" width="18" bestFit="1" customWidth="1"/>
    <col min="3" max="3" width="4.5703125" bestFit="1" customWidth="1"/>
    <col min="4" max="4" width="6.5703125" bestFit="1" customWidth="1"/>
    <col min="5" max="5" width="14.7109375" bestFit="1" customWidth="1"/>
    <col min="6" max="6" width="14.85546875" bestFit="1" customWidth="1"/>
    <col min="7" max="7" width="30.140625" bestFit="1" customWidth="1"/>
    <col min="8" max="8" width="22.5703125" bestFit="1" customWidth="1"/>
    <col min="9" max="9" width="37.7109375" bestFit="1" customWidth="1"/>
    <col min="10" max="10" width="22.5703125" bestFit="1" customWidth="1"/>
    <col min="11" max="11" width="4.5703125" bestFit="1" customWidth="1"/>
    <col min="12" max="12" width="6.5703125" bestFit="1" customWidth="1"/>
    <col min="13" max="13" width="28.28515625" bestFit="1" customWidth="1"/>
    <col min="14" max="14" width="14.7109375" bestFit="1" customWidth="1"/>
    <col min="15" max="15" width="20.5703125" bestFit="1" customWidth="1"/>
    <col min="16" max="16" width="40.42578125" bestFit="1" customWidth="1"/>
    <col min="17" max="17" width="11.5703125" bestFit="1" customWidth="1"/>
    <col min="18" max="18" width="19" bestFit="1" customWidth="1"/>
    <col min="19" max="19" width="17.28515625" bestFit="1" customWidth="1"/>
    <col min="20" max="20" width="14.7109375" bestFit="1" customWidth="1"/>
    <col min="21" max="21" width="24.85546875" bestFit="1" customWidth="1"/>
    <col min="22" max="22" width="9.140625" bestFit="1" customWidth="1"/>
    <col min="23" max="23" width="32.7109375" bestFit="1" customWidth="1"/>
    <col min="24" max="24" width="9.5703125" bestFit="1" customWidth="1"/>
    <col min="25" max="25" width="63.7109375" bestFit="1" customWidth="1"/>
    <col min="26" max="27" width="14.7109375" bestFit="1" customWidth="1"/>
  </cols>
  <sheetData>
    <row r="10" spans="1:12" x14ac:dyDescent="0.2">
      <c r="A10" s="19" t="s">
        <v>498</v>
      </c>
      <c r="B10" s="19" t="s">
        <v>435</v>
      </c>
      <c r="H10" t="s">
        <v>498</v>
      </c>
      <c r="I10" t="s">
        <v>435</v>
      </c>
    </row>
    <row r="11" spans="1:12" x14ac:dyDescent="0.2">
      <c r="A11" s="19" t="s">
        <v>437</v>
      </c>
      <c r="B11" s="4" t="s">
        <v>196</v>
      </c>
      <c r="C11" s="4" t="s">
        <v>71</v>
      </c>
      <c r="D11" s="4" t="s">
        <v>105</v>
      </c>
      <c r="E11" s="4" t="s">
        <v>99</v>
      </c>
      <c r="F11" s="4" t="s">
        <v>436</v>
      </c>
      <c r="H11" t="s">
        <v>437</v>
      </c>
      <c r="I11" t="s">
        <v>71</v>
      </c>
      <c r="J11" t="s">
        <v>105</v>
      </c>
      <c r="K11" t="s">
        <v>99</v>
      </c>
      <c r="L11" t="s">
        <v>436</v>
      </c>
    </row>
    <row r="12" spans="1:12" x14ac:dyDescent="0.2">
      <c r="A12" s="20" t="s">
        <v>65</v>
      </c>
      <c r="B12" s="21">
        <v>1</v>
      </c>
      <c r="C12" s="21">
        <v>34</v>
      </c>
      <c r="D12" s="21">
        <v>16</v>
      </c>
      <c r="E12" s="21">
        <v>15</v>
      </c>
      <c r="F12" s="21">
        <v>66</v>
      </c>
      <c r="H12" t="s">
        <v>65</v>
      </c>
      <c r="I12">
        <v>34</v>
      </c>
      <c r="J12">
        <v>17</v>
      </c>
      <c r="K12">
        <v>15</v>
      </c>
      <c r="L12">
        <v>66</v>
      </c>
    </row>
    <row r="13" spans="1:12" x14ac:dyDescent="0.2">
      <c r="A13" s="20" t="s">
        <v>494</v>
      </c>
      <c r="B13" s="21">
        <v>1</v>
      </c>
      <c r="C13" s="21">
        <v>4</v>
      </c>
      <c r="D13" s="21">
        <v>8</v>
      </c>
      <c r="E13" s="21">
        <v>4</v>
      </c>
      <c r="F13" s="21">
        <v>17</v>
      </c>
      <c r="H13" t="s">
        <v>494</v>
      </c>
      <c r="I13">
        <v>4</v>
      </c>
      <c r="J13">
        <v>9</v>
      </c>
      <c r="K13">
        <v>4</v>
      </c>
      <c r="L13">
        <v>17</v>
      </c>
    </row>
    <row r="14" spans="1:12" x14ac:dyDescent="0.2">
      <c r="A14" s="20" t="s">
        <v>495</v>
      </c>
      <c r="B14" s="21">
        <v>3</v>
      </c>
      <c r="C14" s="21">
        <v>16</v>
      </c>
      <c r="D14" s="21">
        <v>3</v>
      </c>
      <c r="E14" s="21">
        <v>8</v>
      </c>
      <c r="F14" s="21">
        <v>30</v>
      </c>
      <c r="H14" t="s">
        <v>495</v>
      </c>
      <c r="I14">
        <v>16</v>
      </c>
      <c r="J14">
        <v>6</v>
      </c>
      <c r="K14">
        <v>8</v>
      </c>
      <c r="L14">
        <v>30</v>
      </c>
    </row>
    <row r="15" spans="1:12" x14ac:dyDescent="0.2">
      <c r="A15" s="20" t="s">
        <v>117</v>
      </c>
      <c r="B15" s="21"/>
      <c r="C15" s="21">
        <v>9</v>
      </c>
      <c r="D15" s="21">
        <v>3</v>
      </c>
      <c r="E15" s="21">
        <v>14</v>
      </c>
      <c r="F15" s="21">
        <v>26</v>
      </c>
      <c r="H15" t="s">
        <v>117</v>
      </c>
      <c r="I15">
        <v>9</v>
      </c>
      <c r="J15">
        <v>3</v>
      </c>
      <c r="K15">
        <v>14</v>
      </c>
      <c r="L15">
        <v>26</v>
      </c>
    </row>
    <row r="16" spans="1:12" x14ac:dyDescent="0.2">
      <c r="A16" s="20" t="s">
        <v>525</v>
      </c>
      <c r="B16" s="21">
        <v>2</v>
      </c>
      <c r="C16" s="21">
        <v>9</v>
      </c>
      <c r="D16" s="21">
        <v>11</v>
      </c>
      <c r="E16" s="21">
        <v>2</v>
      </c>
      <c r="F16" s="21">
        <v>24</v>
      </c>
      <c r="H16" t="s">
        <v>525</v>
      </c>
      <c r="I16">
        <v>9</v>
      </c>
      <c r="J16">
        <v>13</v>
      </c>
      <c r="K16">
        <v>2</v>
      </c>
      <c r="L16">
        <v>24</v>
      </c>
    </row>
    <row r="17" spans="1:13" x14ac:dyDescent="0.2">
      <c r="A17" s="20" t="s">
        <v>436</v>
      </c>
      <c r="B17" s="21">
        <v>7</v>
      </c>
      <c r="C17" s="21">
        <v>72</v>
      </c>
      <c r="D17" s="21">
        <v>41</v>
      </c>
      <c r="E17" s="21">
        <v>43</v>
      </c>
      <c r="F17" s="21">
        <v>163</v>
      </c>
      <c r="H17" t="s">
        <v>436</v>
      </c>
      <c r="I17">
        <v>72</v>
      </c>
      <c r="J17">
        <v>48</v>
      </c>
      <c r="K17">
        <v>43</v>
      </c>
      <c r="L17">
        <v>163</v>
      </c>
    </row>
    <row r="24" spans="1:13" x14ac:dyDescent="0.2">
      <c r="A24" s="19" t="s">
        <v>523</v>
      </c>
      <c r="B24" s="19" t="s">
        <v>435</v>
      </c>
    </row>
    <row r="25" spans="1:13" x14ac:dyDescent="0.2">
      <c r="A25" s="19" t="s">
        <v>437</v>
      </c>
      <c r="B25" s="4" t="s">
        <v>196</v>
      </c>
      <c r="C25" s="4" t="s">
        <v>71</v>
      </c>
      <c r="D25" s="4" t="s">
        <v>105</v>
      </c>
      <c r="E25" s="4" t="s">
        <v>99</v>
      </c>
      <c r="F25" s="4" t="s">
        <v>436</v>
      </c>
      <c r="H25" t="s">
        <v>437</v>
      </c>
      <c r="I25" t="s">
        <v>71</v>
      </c>
      <c r="J25" t="s">
        <v>105</v>
      </c>
      <c r="K25" t="s">
        <v>99</v>
      </c>
      <c r="L25" t="s">
        <v>436</v>
      </c>
    </row>
    <row r="26" spans="1:13" x14ac:dyDescent="0.2">
      <c r="A26" s="20" t="s">
        <v>533</v>
      </c>
      <c r="B26" s="21">
        <v>2</v>
      </c>
      <c r="C26" s="21">
        <v>28</v>
      </c>
      <c r="D26" s="21">
        <v>8</v>
      </c>
      <c r="E26" s="21">
        <v>20</v>
      </c>
      <c r="F26" s="21">
        <v>58</v>
      </c>
      <c r="H26" t="s">
        <v>533</v>
      </c>
      <c r="I26">
        <v>28</v>
      </c>
      <c r="J26">
        <v>10</v>
      </c>
      <c r="K26">
        <v>20</v>
      </c>
      <c r="L26">
        <v>58</v>
      </c>
    </row>
    <row r="27" spans="1:13" x14ac:dyDescent="0.2">
      <c r="A27" s="20" t="s">
        <v>531</v>
      </c>
      <c r="B27" s="21">
        <v>3</v>
      </c>
      <c r="C27" s="21">
        <v>32</v>
      </c>
      <c r="D27" s="21">
        <v>27</v>
      </c>
      <c r="E27" s="21">
        <v>15</v>
      </c>
      <c r="F27" s="21">
        <v>77</v>
      </c>
      <c r="H27" t="s">
        <v>531</v>
      </c>
      <c r="I27">
        <v>32</v>
      </c>
      <c r="J27">
        <v>30</v>
      </c>
      <c r="K27">
        <v>15</v>
      </c>
      <c r="L27">
        <v>77</v>
      </c>
    </row>
    <row r="28" spans="1:13" x14ac:dyDescent="0.2">
      <c r="A28" s="20" t="s">
        <v>532</v>
      </c>
      <c r="B28" s="21">
        <v>2</v>
      </c>
      <c r="C28" s="21">
        <v>12</v>
      </c>
      <c r="D28" s="21">
        <v>6</v>
      </c>
      <c r="E28" s="21">
        <v>8</v>
      </c>
      <c r="F28" s="21">
        <v>28</v>
      </c>
      <c r="H28" t="s">
        <v>532</v>
      </c>
      <c r="I28">
        <v>12</v>
      </c>
      <c r="J28">
        <v>8</v>
      </c>
      <c r="K28">
        <v>8</v>
      </c>
      <c r="L28">
        <v>28</v>
      </c>
    </row>
    <row r="29" spans="1:13" x14ac:dyDescent="0.2">
      <c r="A29" s="20" t="s">
        <v>436</v>
      </c>
      <c r="B29" s="21">
        <v>7</v>
      </c>
      <c r="C29" s="21">
        <v>72</v>
      </c>
      <c r="D29" s="21">
        <v>41</v>
      </c>
      <c r="E29" s="21">
        <v>43</v>
      </c>
      <c r="F29" s="21">
        <v>163</v>
      </c>
      <c r="H29" t="s">
        <v>436</v>
      </c>
      <c r="I29">
        <v>72</v>
      </c>
      <c r="J29">
        <v>48</v>
      </c>
      <c r="K29">
        <v>43</v>
      </c>
      <c r="L29">
        <v>163</v>
      </c>
    </row>
    <row r="31" spans="1:13" x14ac:dyDescent="0.2">
      <c r="A31" s="19" t="s">
        <v>522</v>
      </c>
      <c r="B31" s="19" t="s">
        <v>435</v>
      </c>
    </row>
    <row r="32" spans="1:13" x14ac:dyDescent="0.2">
      <c r="A32" s="19" t="s">
        <v>437</v>
      </c>
      <c r="B32" s="4" t="s">
        <v>196</v>
      </c>
      <c r="C32" s="4" t="s">
        <v>71</v>
      </c>
      <c r="D32" s="4" t="s">
        <v>105</v>
      </c>
      <c r="E32" s="4" t="s">
        <v>99</v>
      </c>
      <c r="F32" s="4" t="s">
        <v>436</v>
      </c>
      <c r="L32" s="19"/>
      <c r="M32" s="19"/>
    </row>
    <row r="33" spans="1:12" x14ac:dyDescent="0.2">
      <c r="A33" s="20" t="s">
        <v>492</v>
      </c>
      <c r="B33" s="21"/>
      <c r="C33" s="21"/>
      <c r="D33" s="21"/>
      <c r="E33" s="21"/>
      <c r="F33" s="21"/>
    </row>
    <row r="34" spans="1:12" x14ac:dyDescent="0.2">
      <c r="A34" s="20" t="s">
        <v>527</v>
      </c>
      <c r="B34" s="21">
        <v>1</v>
      </c>
      <c r="C34" s="21">
        <v>9</v>
      </c>
      <c r="D34" s="21">
        <v>4</v>
      </c>
      <c r="E34" s="21">
        <v>2</v>
      </c>
      <c r="F34" s="21">
        <v>16</v>
      </c>
    </row>
    <row r="35" spans="1:12" x14ac:dyDescent="0.2">
      <c r="A35" s="20" t="s">
        <v>528</v>
      </c>
      <c r="B35" s="21">
        <v>2</v>
      </c>
      <c r="C35" s="21">
        <v>28</v>
      </c>
      <c r="D35" s="21">
        <v>8</v>
      </c>
      <c r="E35" s="21">
        <v>14</v>
      </c>
      <c r="F35" s="21">
        <v>52</v>
      </c>
    </row>
    <row r="36" spans="1:12" x14ac:dyDescent="0.2">
      <c r="A36" s="20" t="s">
        <v>529</v>
      </c>
      <c r="B36" s="21">
        <v>3</v>
      </c>
      <c r="C36" s="21">
        <v>26</v>
      </c>
      <c r="D36" s="21">
        <v>22</v>
      </c>
      <c r="E36" s="21">
        <v>12</v>
      </c>
      <c r="F36" s="21">
        <v>63</v>
      </c>
    </row>
    <row r="37" spans="1:12" x14ac:dyDescent="0.2">
      <c r="A37" s="20" t="s">
        <v>530</v>
      </c>
      <c r="B37" s="21"/>
      <c r="C37" s="21">
        <v>6</v>
      </c>
      <c r="D37" s="21">
        <v>4</v>
      </c>
      <c r="E37" s="21">
        <v>13</v>
      </c>
      <c r="F37" s="21">
        <v>23</v>
      </c>
    </row>
    <row r="38" spans="1:12" x14ac:dyDescent="0.2">
      <c r="A38" s="20" t="s">
        <v>436</v>
      </c>
      <c r="B38" s="21">
        <v>6</v>
      </c>
      <c r="C38" s="21">
        <v>69</v>
      </c>
      <c r="D38" s="21">
        <v>38</v>
      </c>
      <c r="E38" s="21">
        <v>41</v>
      </c>
      <c r="F38" s="21">
        <v>154</v>
      </c>
    </row>
    <row r="40" spans="1:12" x14ac:dyDescent="0.2">
      <c r="A40" s="19" t="s">
        <v>479</v>
      </c>
      <c r="B40" s="19" t="s">
        <v>435</v>
      </c>
      <c r="H40" t="s">
        <v>479</v>
      </c>
      <c r="I40" t="s">
        <v>435</v>
      </c>
    </row>
    <row r="41" spans="1:12" x14ac:dyDescent="0.2">
      <c r="A41" s="19" t="s">
        <v>437</v>
      </c>
      <c r="B41" s="4" t="s">
        <v>196</v>
      </c>
      <c r="C41" s="4" t="s">
        <v>71</v>
      </c>
      <c r="D41" s="4" t="s">
        <v>105</v>
      </c>
      <c r="E41" s="4" t="s">
        <v>99</v>
      </c>
      <c r="F41" s="4" t="s">
        <v>436</v>
      </c>
      <c r="G41" s="19"/>
      <c r="H41" s="19" t="s">
        <v>437</v>
      </c>
      <c r="I41" s="19" t="s">
        <v>71</v>
      </c>
      <c r="J41" t="s">
        <v>105</v>
      </c>
      <c r="K41" t="s">
        <v>99</v>
      </c>
      <c r="L41" t="s">
        <v>436</v>
      </c>
    </row>
    <row r="42" spans="1:12" x14ac:dyDescent="0.2">
      <c r="A42" s="20" t="s">
        <v>98</v>
      </c>
      <c r="B42" s="21"/>
      <c r="C42" s="21">
        <v>10</v>
      </c>
      <c r="D42" s="21">
        <v>2</v>
      </c>
      <c r="E42" s="21">
        <v>25</v>
      </c>
      <c r="F42" s="21">
        <v>37</v>
      </c>
      <c r="H42" t="s">
        <v>98</v>
      </c>
      <c r="I42">
        <v>10</v>
      </c>
      <c r="J42">
        <v>2</v>
      </c>
      <c r="K42">
        <v>25</v>
      </c>
      <c r="L42">
        <v>37</v>
      </c>
    </row>
    <row r="43" spans="1:12" x14ac:dyDescent="0.2">
      <c r="A43" s="20" t="s">
        <v>113</v>
      </c>
      <c r="B43" s="21">
        <v>7</v>
      </c>
      <c r="C43" s="21">
        <v>8</v>
      </c>
      <c r="D43" s="21">
        <v>16</v>
      </c>
      <c r="E43" s="21">
        <v>3</v>
      </c>
      <c r="F43" s="21">
        <v>34</v>
      </c>
      <c r="H43" t="s">
        <v>113</v>
      </c>
      <c r="I43">
        <v>8</v>
      </c>
      <c r="J43">
        <v>23</v>
      </c>
      <c r="K43">
        <v>3</v>
      </c>
      <c r="L43">
        <v>34</v>
      </c>
    </row>
    <row r="44" spans="1:12" x14ac:dyDescent="0.2">
      <c r="A44" s="20" t="s">
        <v>70</v>
      </c>
      <c r="B44" s="21"/>
      <c r="C44" s="21">
        <v>54</v>
      </c>
      <c r="D44" s="21">
        <v>23</v>
      </c>
      <c r="E44" s="21">
        <v>15</v>
      </c>
      <c r="F44" s="21">
        <v>92</v>
      </c>
      <c r="H44" t="s">
        <v>70</v>
      </c>
      <c r="I44">
        <v>54</v>
      </c>
      <c r="J44">
        <v>23</v>
      </c>
      <c r="K44">
        <v>15</v>
      </c>
      <c r="L44">
        <v>92</v>
      </c>
    </row>
    <row r="45" spans="1:12" x14ac:dyDescent="0.2">
      <c r="A45" s="20" t="s">
        <v>436</v>
      </c>
      <c r="B45" s="21">
        <v>7</v>
      </c>
      <c r="C45" s="21">
        <v>72</v>
      </c>
      <c r="D45" s="21">
        <v>41</v>
      </c>
      <c r="E45" s="21">
        <v>43</v>
      </c>
      <c r="F45" s="21">
        <v>163</v>
      </c>
      <c r="H45" t="s">
        <v>436</v>
      </c>
      <c r="I45">
        <v>72</v>
      </c>
      <c r="J45">
        <v>48</v>
      </c>
      <c r="K45">
        <v>43</v>
      </c>
      <c r="L45">
        <v>163</v>
      </c>
    </row>
    <row r="48" spans="1:12" x14ac:dyDescent="0.2">
      <c r="A48" s="19" t="s">
        <v>522</v>
      </c>
      <c r="B48" s="19" t="s">
        <v>435</v>
      </c>
      <c r="H48" s="21"/>
      <c r="I48" s="21"/>
      <c r="J48" s="21"/>
    </row>
    <row r="49" spans="1:15" x14ac:dyDescent="0.2">
      <c r="A49" s="19" t="s">
        <v>437</v>
      </c>
      <c r="B49" s="4" t="s">
        <v>196</v>
      </c>
      <c r="C49" s="4" t="s">
        <v>71</v>
      </c>
      <c r="D49" s="4" t="s">
        <v>105</v>
      </c>
      <c r="E49" s="4" t="s">
        <v>99</v>
      </c>
      <c r="F49" s="4" t="s">
        <v>436</v>
      </c>
      <c r="H49" s="21" t="s">
        <v>437</v>
      </c>
      <c r="I49" s="21" t="s">
        <v>71</v>
      </c>
      <c r="J49" t="s">
        <v>105</v>
      </c>
      <c r="K49" t="s">
        <v>99</v>
      </c>
      <c r="L49" t="s">
        <v>436</v>
      </c>
    </row>
    <row r="50" spans="1:15" x14ac:dyDescent="0.2">
      <c r="A50" s="20" t="s">
        <v>492</v>
      </c>
      <c r="B50" s="21"/>
      <c r="C50" s="21"/>
      <c r="D50" s="21"/>
      <c r="E50" s="21"/>
      <c r="F50" s="21"/>
      <c r="H50" s="21" t="s">
        <v>492</v>
      </c>
      <c r="I50" s="21"/>
    </row>
    <row r="51" spans="1:15" x14ac:dyDescent="0.2">
      <c r="A51" s="20" t="s">
        <v>527</v>
      </c>
      <c r="B51" s="21">
        <v>1</v>
      </c>
      <c r="C51" s="21">
        <v>9</v>
      </c>
      <c r="D51" s="21">
        <v>4</v>
      </c>
      <c r="E51" s="21">
        <v>2</v>
      </c>
      <c r="F51" s="21">
        <v>16</v>
      </c>
      <c r="H51" s="21" t="s">
        <v>527</v>
      </c>
      <c r="I51" s="21">
        <v>9</v>
      </c>
      <c r="J51">
        <v>5</v>
      </c>
      <c r="K51">
        <v>2</v>
      </c>
      <c r="L51">
        <v>16</v>
      </c>
    </row>
    <row r="52" spans="1:15" x14ac:dyDescent="0.2">
      <c r="A52" s="20" t="s">
        <v>528</v>
      </c>
      <c r="B52" s="21">
        <v>2</v>
      </c>
      <c r="C52" s="21">
        <v>28</v>
      </c>
      <c r="D52" s="21">
        <v>8</v>
      </c>
      <c r="E52" s="21">
        <v>14</v>
      </c>
      <c r="F52" s="21">
        <v>52</v>
      </c>
      <c r="H52" t="s">
        <v>528</v>
      </c>
      <c r="I52">
        <v>28</v>
      </c>
      <c r="J52">
        <v>10</v>
      </c>
      <c r="K52">
        <v>14</v>
      </c>
      <c r="L52">
        <v>52</v>
      </c>
    </row>
    <row r="53" spans="1:15" x14ac:dyDescent="0.2">
      <c r="A53" s="20" t="s">
        <v>529</v>
      </c>
      <c r="B53" s="21">
        <v>3</v>
      </c>
      <c r="C53" s="21">
        <v>26</v>
      </c>
      <c r="D53" s="21">
        <v>22</v>
      </c>
      <c r="E53" s="21">
        <v>12</v>
      </c>
      <c r="F53" s="21">
        <v>63</v>
      </c>
      <c r="H53" t="s">
        <v>529</v>
      </c>
      <c r="I53">
        <v>26</v>
      </c>
      <c r="J53">
        <v>25</v>
      </c>
      <c r="K53">
        <v>12</v>
      </c>
      <c r="L53">
        <v>63</v>
      </c>
    </row>
    <row r="54" spans="1:15" x14ac:dyDescent="0.2">
      <c r="A54" s="20" t="s">
        <v>530</v>
      </c>
      <c r="B54" s="21"/>
      <c r="C54" s="21">
        <v>6</v>
      </c>
      <c r="D54" s="21">
        <v>4</v>
      </c>
      <c r="E54" s="21">
        <v>13</v>
      </c>
      <c r="F54" s="21">
        <v>23</v>
      </c>
      <c r="H54" t="s">
        <v>530</v>
      </c>
      <c r="I54">
        <v>6</v>
      </c>
      <c r="J54">
        <v>4</v>
      </c>
      <c r="K54">
        <v>13</v>
      </c>
      <c r="L54">
        <v>23</v>
      </c>
    </row>
    <row r="55" spans="1:15" x14ac:dyDescent="0.2">
      <c r="A55" s="20" t="s">
        <v>436</v>
      </c>
      <c r="B55" s="21">
        <v>6</v>
      </c>
      <c r="C55" s="21">
        <v>69</v>
      </c>
      <c r="D55" s="21">
        <v>38</v>
      </c>
      <c r="E55" s="21">
        <v>41</v>
      </c>
      <c r="F55" s="21">
        <v>154</v>
      </c>
      <c r="H55" t="s">
        <v>436</v>
      </c>
      <c r="I55">
        <v>69</v>
      </c>
      <c r="J55">
        <v>44</v>
      </c>
      <c r="K55">
        <v>41</v>
      </c>
      <c r="L55">
        <v>154</v>
      </c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">
      <c r="A61" s="19" t="s">
        <v>478</v>
      </c>
      <c r="B61" s="19" t="s">
        <v>435</v>
      </c>
      <c r="G61" s="4"/>
      <c r="H61" s="4" t="s">
        <v>478</v>
      </c>
      <c r="I61" s="4" t="s">
        <v>435</v>
      </c>
      <c r="J61" s="4"/>
      <c r="K61" s="4"/>
      <c r="L61" s="4"/>
      <c r="M61" s="4"/>
      <c r="N61" s="4"/>
      <c r="O61" s="4"/>
    </row>
    <row r="62" spans="1:15" x14ac:dyDescent="0.2">
      <c r="A62" s="19" t="s">
        <v>437</v>
      </c>
      <c r="B62" s="4" t="s">
        <v>196</v>
      </c>
      <c r="C62" s="4" t="s">
        <v>71</v>
      </c>
      <c r="D62" s="4" t="s">
        <v>105</v>
      </c>
      <c r="E62" s="4" t="s">
        <v>99</v>
      </c>
      <c r="F62" s="4" t="s">
        <v>436</v>
      </c>
      <c r="G62" s="19"/>
      <c r="H62" s="19" t="s">
        <v>437</v>
      </c>
      <c r="I62" s="19"/>
      <c r="J62" s="19" t="s">
        <v>71</v>
      </c>
      <c r="K62" s="19" t="s">
        <v>105</v>
      </c>
      <c r="L62" s="19" t="s">
        <v>99</v>
      </c>
      <c r="M62" s="19" t="s">
        <v>436</v>
      </c>
      <c r="N62" s="19"/>
      <c r="O62" s="19"/>
    </row>
    <row r="63" spans="1:15" x14ac:dyDescent="0.2">
      <c r="A63" s="20" t="s">
        <v>116</v>
      </c>
      <c r="B63" s="21">
        <v>2</v>
      </c>
      <c r="C63" s="21">
        <v>24</v>
      </c>
      <c r="D63" s="21">
        <v>10</v>
      </c>
      <c r="E63" s="21">
        <v>22</v>
      </c>
      <c r="F63" s="21">
        <v>58</v>
      </c>
      <c r="G63" s="4"/>
      <c r="H63" s="4" t="s">
        <v>483</v>
      </c>
      <c r="I63" s="4"/>
      <c r="J63" s="4">
        <v>27</v>
      </c>
      <c r="K63" s="4">
        <v>17</v>
      </c>
      <c r="L63" s="4">
        <v>26</v>
      </c>
      <c r="M63" s="4">
        <f>SUM(J63:L63)</f>
        <v>70</v>
      </c>
      <c r="N63" s="4">
        <f>M63/M65</f>
        <v>0.42944785276073622</v>
      </c>
      <c r="O63" s="4"/>
    </row>
    <row r="64" spans="1:15" x14ac:dyDescent="0.2">
      <c r="A64" s="20" t="s">
        <v>64</v>
      </c>
      <c r="B64" s="21">
        <v>5</v>
      </c>
      <c r="C64" s="21">
        <v>45</v>
      </c>
      <c r="D64" s="21">
        <v>26</v>
      </c>
      <c r="E64" s="21">
        <v>17</v>
      </c>
      <c r="F64" s="21">
        <v>93</v>
      </c>
      <c r="G64" s="4"/>
      <c r="H64" s="4" t="s">
        <v>64</v>
      </c>
      <c r="I64" s="4"/>
      <c r="J64" s="4">
        <v>45</v>
      </c>
      <c r="K64" s="4">
        <v>31</v>
      </c>
      <c r="L64" s="4">
        <v>17</v>
      </c>
      <c r="M64" s="4">
        <f>SUM(J64:L64)</f>
        <v>93</v>
      </c>
      <c r="N64" s="4" t="e">
        <f>M64/$M$7</f>
        <v>#DIV/0!</v>
      </c>
      <c r="O64" s="4"/>
    </row>
    <row r="65" spans="1:15" x14ac:dyDescent="0.2">
      <c r="A65" s="20" t="s">
        <v>136</v>
      </c>
      <c r="B65" s="21"/>
      <c r="C65" s="21">
        <v>2</v>
      </c>
      <c r="D65" s="21">
        <v>3</v>
      </c>
      <c r="E65" s="21">
        <v>3</v>
      </c>
      <c r="F65" s="21">
        <v>8</v>
      </c>
      <c r="G65" s="4"/>
      <c r="H65" s="4" t="s">
        <v>436</v>
      </c>
      <c r="I65" s="4"/>
      <c r="J65" s="4">
        <f>SUM(J63:J64)</f>
        <v>72</v>
      </c>
      <c r="K65" s="4">
        <f>SUM(K63:K64)</f>
        <v>48</v>
      </c>
      <c r="L65" s="4">
        <f>SUM(L63:L64)</f>
        <v>43</v>
      </c>
      <c r="M65" s="4">
        <f>SUM(J65:L65)</f>
        <v>163</v>
      </c>
      <c r="N65" s="4" t="e">
        <f>M65/$M$7</f>
        <v>#DIV/0!</v>
      </c>
      <c r="O65" s="4"/>
    </row>
    <row r="66" spans="1:15" x14ac:dyDescent="0.2">
      <c r="A66" s="20" t="s">
        <v>149</v>
      </c>
      <c r="B66" s="21"/>
      <c r="C66" s="21">
        <v>1</v>
      </c>
      <c r="D66" s="21">
        <v>2</v>
      </c>
      <c r="E66" s="21">
        <v>1</v>
      </c>
      <c r="F66" s="21">
        <v>4</v>
      </c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">
      <c r="A67" s="20" t="s">
        <v>436</v>
      </c>
      <c r="B67" s="21">
        <v>7</v>
      </c>
      <c r="C67" s="21">
        <v>72</v>
      </c>
      <c r="D67" s="21">
        <v>41</v>
      </c>
      <c r="E67" s="21">
        <v>43</v>
      </c>
      <c r="F67" s="21">
        <v>163</v>
      </c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">
      <c r="A69" s="19" t="s">
        <v>477</v>
      </c>
      <c r="B69" s="19" t="s">
        <v>435</v>
      </c>
      <c r="G69" s="4"/>
      <c r="H69" s="4" t="s">
        <v>477</v>
      </c>
      <c r="I69" s="4" t="s">
        <v>435</v>
      </c>
      <c r="J69" s="4"/>
      <c r="K69" s="4"/>
      <c r="L69" s="4"/>
      <c r="M69" s="4"/>
      <c r="N69" s="4"/>
      <c r="O69" s="4"/>
    </row>
    <row r="70" spans="1:15" x14ac:dyDescent="0.2">
      <c r="A70" s="19" t="s">
        <v>437</v>
      </c>
      <c r="B70" s="4" t="s">
        <v>196</v>
      </c>
      <c r="C70" s="4" t="s">
        <v>71</v>
      </c>
      <c r="D70" s="4" t="s">
        <v>105</v>
      </c>
      <c r="E70" s="4" t="s">
        <v>99</v>
      </c>
      <c r="F70" s="4" t="s">
        <v>436</v>
      </c>
      <c r="G70" s="19"/>
      <c r="H70" s="19" t="s">
        <v>437</v>
      </c>
      <c r="I70" s="19"/>
      <c r="J70" s="19" t="s">
        <v>71</v>
      </c>
      <c r="K70" s="19" t="s">
        <v>105</v>
      </c>
      <c r="L70" s="19" t="s">
        <v>99</v>
      </c>
      <c r="M70" s="19" t="s">
        <v>436</v>
      </c>
      <c r="N70" s="19"/>
      <c r="O70" s="19"/>
    </row>
    <row r="71" spans="1:15" x14ac:dyDescent="0.2">
      <c r="A71" s="20" t="s">
        <v>66</v>
      </c>
      <c r="B71" s="21">
        <v>1</v>
      </c>
      <c r="C71" s="21">
        <v>23</v>
      </c>
      <c r="D71" s="21">
        <v>11</v>
      </c>
      <c r="E71" s="21">
        <v>10</v>
      </c>
      <c r="F71" s="21">
        <v>45</v>
      </c>
      <c r="G71" s="4"/>
      <c r="H71" s="4" t="s">
        <v>66</v>
      </c>
      <c r="I71" s="4"/>
      <c r="J71" s="4">
        <v>23</v>
      </c>
      <c r="K71" s="4">
        <v>12</v>
      </c>
      <c r="L71" s="4">
        <v>10</v>
      </c>
      <c r="M71" s="4">
        <f>SUM(J71:L71)</f>
        <v>45</v>
      </c>
      <c r="N71" s="4"/>
      <c r="O71" s="4"/>
    </row>
    <row r="72" spans="1:15" x14ac:dyDescent="0.2">
      <c r="A72" s="20" t="s">
        <v>118</v>
      </c>
      <c r="B72" s="21">
        <v>1</v>
      </c>
      <c r="C72" s="21">
        <v>15</v>
      </c>
      <c r="D72" s="21">
        <v>6</v>
      </c>
      <c r="E72" s="21">
        <v>7</v>
      </c>
      <c r="F72" s="21">
        <v>29</v>
      </c>
      <c r="G72" s="4"/>
      <c r="H72" s="4" t="s">
        <v>118</v>
      </c>
      <c r="I72" s="4"/>
      <c r="J72" s="4">
        <v>15</v>
      </c>
      <c r="K72" s="4">
        <v>7</v>
      </c>
      <c r="L72" s="4">
        <v>7</v>
      </c>
      <c r="M72" s="4">
        <f>SUM(J72:L72)</f>
        <v>29</v>
      </c>
      <c r="N72" s="4"/>
      <c r="O72" s="4"/>
    </row>
    <row r="73" spans="1:15" x14ac:dyDescent="0.2">
      <c r="A73" s="20" t="s">
        <v>87</v>
      </c>
      <c r="B73" s="21">
        <v>2</v>
      </c>
      <c r="C73" s="21">
        <v>18</v>
      </c>
      <c r="D73" s="21">
        <v>10</v>
      </c>
      <c r="E73" s="21">
        <v>13</v>
      </c>
      <c r="F73" s="21">
        <v>43</v>
      </c>
      <c r="G73" s="4"/>
      <c r="H73" s="4" t="s">
        <v>87</v>
      </c>
      <c r="I73" s="4"/>
      <c r="J73" s="4">
        <v>18</v>
      </c>
      <c r="K73" s="4">
        <v>12</v>
      </c>
      <c r="L73" s="4">
        <v>13</v>
      </c>
      <c r="M73" s="4">
        <f>SUM(J73:L73)</f>
        <v>43</v>
      </c>
      <c r="N73" s="4"/>
      <c r="O73" s="4"/>
    </row>
    <row r="74" spans="1:15" x14ac:dyDescent="0.2">
      <c r="A74" s="20" t="s">
        <v>104</v>
      </c>
      <c r="B74" s="21">
        <v>3</v>
      </c>
      <c r="C74" s="21">
        <v>16</v>
      </c>
      <c r="D74" s="21">
        <v>14</v>
      </c>
      <c r="E74" s="21">
        <v>13</v>
      </c>
      <c r="F74" s="21">
        <v>46</v>
      </c>
      <c r="G74" s="4"/>
      <c r="H74" s="4" t="s">
        <v>104</v>
      </c>
      <c r="I74" s="4"/>
      <c r="J74" s="4">
        <v>16</v>
      </c>
      <c r="K74" s="4">
        <v>17</v>
      </c>
      <c r="L74" s="4">
        <v>13</v>
      </c>
      <c r="M74" s="4">
        <f>SUM(J74:L74)</f>
        <v>46</v>
      </c>
      <c r="N74" s="4"/>
      <c r="O74" s="4"/>
    </row>
    <row r="75" spans="1:15" x14ac:dyDescent="0.2">
      <c r="A75" s="20" t="s">
        <v>436</v>
      </c>
      <c r="B75" s="21">
        <v>7</v>
      </c>
      <c r="C75" s="21">
        <v>72</v>
      </c>
      <c r="D75" s="21">
        <v>41</v>
      </c>
      <c r="E75" s="21">
        <v>43</v>
      </c>
      <c r="F75" s="21">
        <v>163</v>
      </c>
      <c r="G75" s="4"/>
      <c r="H75" s="4" t="s">
        <v>436</v>
      </c>
      <c r="I75" s="4"/>
      <c r="J75" s="4">
        <f>SUM(J71:J74)</f>
        <v>72</v>
      </c>
      <c r="K75" s="4">
        <f>SUM(K71:K74)</f>
        <v>48</v>
      </c>
      <c r="L75" s="4">
        <f>SUM(L71:L74)</f>
        <v>43</v>
      </c>
      <c r="M75" s="4">
        <f>SUM(J75:L75)</f>
        <v>163</v>
      </c>
      <c r="N75" s="4"/>
      <c r="O75" s="4"/>
    </row>
    <row r="76" spans="1:1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19" t="s">
        <v>479</v>
      </c>
      <c r="B77" s="19" t="s">
        <v>435</v>
      </c>
      <c r="G77" s="4"/>
      <c r="H77" s="4" t="s">
        <v>479</v>
      </c>
      <c r="I77" s="4" t="s">
        <v>435</v>
      </c>
      <c r="J77" s="4"/>
      <c r="K77" s="4"/>
      <c r="L77" s="4"/>
      <c r="M77" s="4"/>
      <c r="N77" s="4"/>
      <c r="O77" s="4"/>
    </row>
    <row r="78" spans="1:15" x14ac:dyDescent="0.2">
      <c r="A78" s="19" t="s">
        <v>437</v>
      </c>
      <c r="B78" s="4" t="s">
        <v>196</v>
      </c>
      <c r="C78" s="4" t="s">
        <v>71</v>
      </c>
      <c r="D78" s="4" t="s">
        <v>105</v>
      </c>
      <c r="E78" s="4" t="s">
        <v>99</v>
      </c>
      <c r="F78" s="4" t="s">
        <v>436</v>
      </c>
      <c r="G78" s="19"/>
      <c r="H78" s="19" t="s">
        <v>437</v>
      </c>
      <c r="I78" s="19"/>
      <c r="J78" s="19" t="s">
        <v>71</v>
      </c>
      <c r="K78" s="19" t="s">
        <v>105</v>
      </c>
      <c r="L78" s="19" t="s">
        <v>99</v>
      </c>
      <c r="M78" s="19" t="s">
        <v>436</v>
      </c>
      <c r="N78" s="19"/>
      <c r="O78" s="19"/>
    </row>
    <row r="79" spans="1:15" x14ac:dyDescent="0.2">
      <c r="A79" s="20" t="s">
        <v>98</v>
      </c>
      <c r="B79" s="21"/>
      <c r="C79" s="21">
        <v>10</v>
      </c>
      <c r="D79" s="21">
        <v>2</v>
      </c>
      <c r="E79" s="21">
        <v>25</v>
      </c>
      <c r="F79" s="21">
        <v>37</v>
      </c>
      <c r="G79" s="4"/>
      <c r="H79" s="4" t="s">
        <v>98</v>
      </c>
      <c r="I79" s="4"/>
      <c r="J79" s="4">
        <v>10</v>
      </c>
      <c r="K79" s="4">
        <v>2</v>
      </c>
      <c r="L79" s="4">
        <v>25</v>
      </c>
      <c r="M79" s="4">
        <f>SUM(J79:L79)</f>
        <v>37</v>
      </c>
      <c r="N79" s="4"/>
      <c r="O79" s="4"/>
    </row>
    <row r="80" spans="1:15" x14ac:dyDescent="0.2">
      <c r="A80" s="20" t="s">
        <v>113</v>
      </c>
      <c r="B80" s="21">
        <v>7</v>
      </c>
      <c r="C80" s="21">
        <v>8</v>
      </c>
      <c r="D80" s="21">
        <v>16</v>
      </c>
      <c r="E80" s="21">
        <v>3</v>
      </c>
      <c r="F80" s="21">
        <v>34</v>
      </c>
      <c r="G80" s="4"/>
      <c r="H80" s="4" t="s">
        <v>113</v>
      </c>
      <c r="I80" s="4"/>
      <c r="J80" s="4">
        <v>8</v>
      </c>
      <c r="K80" s="4">
        <v>23</v>
      </c>
      <c r="L80" s="4">
        <v>3</v>
      </c>
      <c r="M80" s="4">
        <f>SUM(J80:L80)</f>
        <v>34</v>
      </c>
      <c r="N80" s="4"/>
      <c r="O80" s="4"/>
    </row>
    <row r="81" spans="1:15" x14ac:dyDescent="0.2">
      <c r="A81" s="20" t="s">
        <v>70</v>
      </c>
      <c r="B81" s="21"/>
      <c r="C81" s="21">
        <v>54</v>
      </c>
      <c r="D81" s="21">
        <v>23</v>
      </c>
      <c r="E81" s="21">
        <v>15</v>
      </c>
      <c r="F81" s="21">
        <v>92</v>
      </c>
      <c r="G81" s="4"/>
      <c r="H81" s="4" t="s">
        <v>70</v>
      </c>
      <c r="I81" s="4"/>
      <c r="J81" s="4">
        <v>54</v>
      </c>
      <c r="K81" s="4">
        <v>23</v>
      </c>
      <c r="L81" s="4">
        <v>15</v>
      </c>
      <c r="M81" s="4">
        <f>SUM(J81:L81)</f>
        <v>92</v>
      </c>
      <c r="N81" s="4"/>
      <c r="O81" s="4"/>
    </row>
    <row r="82" spans="1:15" x14ac:dyDescent="0.2">
      <c r="A82" s="20" t="s">
        <v>436</v>
      </c>
      <c r="B82" s="21">
        <v>7</v>
      </c>
      <c r="C82" s="21">
        <v>72</v>
      </c>
      <c r="D82" s="21">
        <v>41</v>
      </c>
      <c r="E82" s="21">
        <v>43</v>
      </c>
      <c r="F82" s="21">
        <v>163</v>
      </c>
      <c r="G82" s="4"/>
      <c r="H82" s="4" t="s">
        <v>436</v>
      </c>
      <c r="I82" s="4"/>
      <c r="J82" s="4">
        <f>SUM(J79:J81)</f>
        <v>72</v>
      </c>
      <c r="K82" s="4">
        <f>SUM(K79:K81)</f>
        <v>48</v>
      </c>
      <c r="L82" s="4">
        <f>SUM(L79:L81)</f>
        <v>43</v>
      </c>
      <c r="M82" s="4">
        <f>SUM(J82:L82)</f>
        <v>163</v>
      </c>
      <c r="N82" s="4"/>
      <c r="O82" s="4"/>
    </row>
    <row r="83" spans="1:1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">
      <c r="A84" s="19" t="s">
        <v>479</v>
      </c>
      <c r="B84" s="19" t="s">
        <v>435</v>
      </c>
      <c r="G84" s="4"/>
      <c r="H84" s="4" t="s">
        <v>479</v>
      </c>
      <c r="I84" s="4" t="s">
        <v>435</v>
      </c>
      <c r="J84" s="4"/>
      <c r="K84" s="4"/>
      <c r="L84" s="4"/>
      <c r="M84" s="4"/>
      <c r="N84" s="4"/>
      <c r="O84" s="4"/>
    </row>
    <row r="85" spans="1:15" x14ac:dyDescent="0.2">
      <c r="A85" s="19" t="s">
        <v>437</v>
      </c>
      <c r="B85" s="4" t="s">
        <v>196</v>
      </c>
      <c r="C85" s="4" t="s">
        <v>71</v>
      </c>
      <c r="D85" s="4" t="s">
        <v>105</v>
      </c>
      <c r="E85" s="4" t="s">
        <v>99</v>
      </c>
      <c r="F85" s="4" t="s">
        <v>436</v>
      </c>
      <c r="G85" s="19"/>
      <c r="H85" s="19" t="s">
        <v>437</v>
      </c>
      <c r="I85" s="19"/>
      <c r="J85" s="19" t="s">
        <v>71</v>
      </c>
      <c r="K85" s="19" t="s">
        <v>105</v>
      </c>
      <c r="L85" s="19" t="s">
        <v>99</v>
      </c>
      <c r="M85" s="19" t="s">
        <v>436</v>
      </c>
      <c r="N85" s="19"/>
      <c r="O85" s="19"/>
    </row>
    <row r="86" spans="1:15" x14ac:dyDescent="0.2">
      <c r="A86" s="20" t="s">
        <v>63</v>
      </c>
      <c r="B86" s="21">
        <v>4</v>
      </c>
      <c r="C86" s="21">
        <v>26</v>
      </c>
      <c r="D86" s="21">
        <v>16</v>
      </c>
      <c r="E86" s="21">
        <v>4</v>
      </c>
      <c r="F86" s="21">
        <v>50</v>
      </c>
      <c r="G86" s="4"/>
      <c r="H86" s="4" t="s">
        <v>63</v>
      </c>
      <c r="I86" s="4"/>
      <c r="J86" s="4">
        <v>26</v>
      </c>
      <c r="K86" s="4">
        <v>20</v>
      </c>
      <c r="L86" s="4">
        <v>4</v>
      </c>
      <c r="M86" s="4">
        <v>50</v>
      </c>
      <c r="N86" s="4"/>
      <c r="O86" s="4">
        <f>1/6*100</f>
        <v>16.666666666666664</v>
      </c>
    </row>
    <row r="87" spans="1:15" x14ac:dyDescent="0.2">
      <c r="A87" s="20" t="s">
        <v>86</v>
      </c>
      <c r="B87" s="21">
        <v>3</v>
      </c>
      <c r="C87" s="21">
        <v>46</v>
      </c>
      <c r="D87" s="21">
        <v>25</v>
      </c>
      <c r="E87" s="21">
        <v>39</v>
      </c>
      <c r="F87" s="21">
        <v>113</v>
      </c>
      <c r="G87" s="4"/>
      <c r="H87" s="4" t="s">
        <v>86</v>
      </c>
      <c r="I87" s="4"/>
      <c r="J87" s="4">
        <v>46</v>
      </c>
      <c r="K87" s="4">
        <v>28</v>
      </c>
      <c r="L87" s="4">
        <v>39</v>
      </c>
      <c r="M87" s="4">
        <v>113</v>
      </c>
      <c r="N87" s="4"/>
      <c r="O87" s="4"/>
    </row>
    <row r="88" spans="1:15" x14ac:dyDescent="0.2">
      <c r="A88" s="20" t="s">
        <v>436</v>
      </c>
      <c r="B88" s="21">
        <v>7</v>
      </c>
      <c r="C88" s="21">
        <v>72</v>
      </c>
      <c r="D88" s="21">
        <v>41</v>
      </c>
      <c r="E88" s="21">
        <v>43</v>
      </c>
      <c r="F88" s="21">
        <v>163</v>
      </c>
      <c r="G88" s="4"/>
      <c r="H88" s="4" t="s">
        <v>436</v>
      </c>
      <c r="I88" s="4"/>
      <c r="J88" s="4">
        <v>72</v>
      </c>
      <c r="K88" s="4">
        <v>48</v>
      </c>
      <c r="L88" s="4">
        <v>43</v>
      </c>
      <c r="M88" s="4">
        <v>163</v>
      </c>
      <c r="N88" s="4"/>
      <c r="O88" s="4"/>
    </row>
    <row r="89" spans="1:15" x14ac:dyDescent="0.2">
      <c r="A89" s="20"/>
      <c r="B89" s="21"/>
      <c r="C89" s="21"/>
      <c r="D89" s="21"/>
      <c r="E89" s="21"/>
      <c r="F89" s="21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">
      <c r="A90" s="19" t="s">
        <v>493</v>
      </c>
      <c r="B90" s="4" t="s">
        <v>435</v>
      </c>
      <c r="C90" s="4"/>
      <c r="D90" s="4"/>
      <c r="E90" s="4"/>
      <c r="F90" s="4"/>
      <c r="G90" s="4"/>
      <c r="H90" s="4" t="s">
        <v>493</v>
      </c>
      <c r="I90" s="4" t="s">
        <v>435</v>
      </c>
      <c r="J90" s="4"/>
      <c r="K90" s="4"/>
      <c r="L90" s="4"/>
      <c r="M90" s="4"/>
      <c r="N90" s="4"/>
      <c r="O90" s="4"/>
    </row>
    <row r="91" spans="1:15" x14ac:dyDescent="0.2">
      <c r="A91" s="19" t="s">
        <v>437</v>
      </c>
      <c r="B91" s="19" t="s">
        <v>196</v>
      </c>
      <c r="C91" s="19" t="s">
        <v>71</v>
      </c>
      <c r="D91" s="19" t="s">
        <v>105</v>
      </c>
      <c r="E91" s="19" t="s">
        <v>99</v>
      </c>
      <c r="F91" s="19" t="s">
        <v>492</v>
      </c>
      <c r="G91" s="19" t="s">
        <v>436</v>
      </c>
      <c r="H91" s="19" t="s">
        <v>437</v>
      </c>
      <c r="I91" s="19" t="s">
        <v>71</v>
      </c>
      <c r="J91" s="19" t="s">
        <v>105</v>
      </c>
      <c r="K91" s="19" t="s">
        <v>99</v>
      </c>
      <c r="L91" s="19" t="s">
        <v>436</v>
      </c>
      <c r="M91" s="19"/>
      <c r="N91" s="19"/>
      <c r="O91" s="19"/>
    </row>
    <row r="92" spans="1:15" x14ac:dyDescent="0.2">
      <c r="A92" s="20" t="s">
        <v>481</v>
      </c>
      <c r="B92" s="21">
        <v>2</v>
      </c>
      <c r="C92" s="21">
        <v>22</v>
      </c>
      <c r="D92" s="21">
        <v>8</v>
      </c>
      <c r="E92" s="21">
        <v>10</v>
      </c>
      <c r="F92" s="21"/>
      <c r="G92" s="21">
        <v>42</v>
      </c>
      <c r="H92" s="4" t="s">
        <v>481</v>
      </c>
      <c r="I92" s="4">
        <v>22</v>
      </c>
      <c r="J92" s="4">
        <v>10</v>
      </c>
      <c r="K92" s="4">
        <v>10</v>
      </c>
      <c r="L92" s="4">
        <f>SUM(I92:K92)</f>
        <v>42</v>
      </c>
      <c r="M92" s="4"/>
      <c r="N92" s="4"/>
      <c r="O92" s="4"/>
    </row>
    <row r="93" spans="1:15" x14ac:dyDescent="0.2">
      <c r="A93" s="20" t="s">
        <v>482</v>
      </c>
      <c r="B93" s="21">
        <v>4</v>
      </c>
      <c r="C93" s="21">
        <v>31</v>
      </c>
      <c r="D93" s="21">
        <v>18</v>
      </c>
      <c r="E93" s="21">
        <v>19</v>
      </c>
      <c r="F93" s="21"/>
      <c r="G93" s="21">
        <v>72</v>
      </c>
      <c r="H93" s="4" t="s">
        <v>482</v>
      </c>
      <c r="I93" s="4">
        <v>31</v>
      </c>
      <c r="J93" s="4">
        <v>22</v>
      </c>
      <c r="K93" s="4">
        <v>19</v>
      </c>
      <c r="L93" s="4">
        <f>SUM(I93:K93)</f>
        <v>72</v>
      </c>
      <c r="M93" s="4"/>
      <c r="N93" s="4"/>
      <c r="O93" s="4"/>
    </row>
    <row r="94" spans="1:15" x14ac:dyDescent="0.2">
      <c r="A94" s="20" t="s">
        <v>491</v>
      </c>
      <c r="B94" s="21">
        <v>1</v>
      </c>
      <c r="C94" s="21">
        <v>19</v>
      </c>
      <c r="D94" s="21">
        <v>15</v>
      </c>
      <c r="E94" s="21">
        <v>13</v>
      </c>
      <c r="F94" s="21"/>
      <c r="G94" s="21">
        <v>48</v>
      </c>
      <c r="H94" s="4" t="s">
        <v>491</v>
      </c>
      <c r="I94" s="4">
        <v>19</v>
      </c>
      <c r="J94" s="4">
        <v>16</v>
      </c>
      <c r="K94" s="4">
        <v>13</v>
      </c>
      <c r="L94" s="4">
        <f>SUM(I94:K94)</f>
        <v>48</v>
      </c>
      <c r="M94" s="4"/>
      <c r="N94" s="4"/>
      <c r="O94" s="4"/>
    </row>
    <row r="95" spans="1:15" x14ac:dyDescent="0.2">
      <c r="A95" s="20" t="s">
        <v>492</v>
      </c>
      <c r="B95" s="21"/>
      <c r="C95" s="21"/>
      <c r="D95" s="21"/>
      <c r="E95" s="21"/>
      <c r="F95" s="21"/>
      <c r="G95" s="21"/>
      <c r="H95" s="4" t="s">
        <v>436</v>
      </c>
      <c r="I95" s="4">
        <f>SUM(I92:I94)</f>
        <v>72</v>
      </c>
      <c r="J95" s="4">
        <f>SUM(J92:J94)</f>
        <v>48</v>
      </c>
      <c r="K95" s="4">
        <f>SUM(K92:K94)</f>
        <v>42</v>
      </c>
      <c r="L95" s="4">
        <f>SUM(I95:K95)</f>
        <v>162</v>
      </c>
      <c r="M95" s="4"/>
      <c r="N95" s="4"/>
      <c r="O95" s="4"/>
    </row>
    <row r="96" spans="1:15" x14ac:dyDescent="0.2">
      <c r="A96" s="20" t="s">
        <v>436</v>
      </c>
      <c r="B96" s="21">
        <v>7</v>
      </c>
      <c r="C96" s="21">
        <v>72</v>
      </c>
      <c r="D96" s="21">
        <v>41</v>
      </c>
      <c r="E96" s="21">
        <v>42</v>
      </c>
      <c r="F96" s="21"/>
      <c r="G96" s="21">
        <v>162</v>
      </c>
      <c r="H96" s="4"/>
      <c r="I96" s="4"/>
      <c r="J96" s="4"/>
      <c r="K96" s="4"/>
      <c r="L96" s="4"/>
      <c r="M96" s="4"/>
      <c r="N96" s="4"/>
      <c r="O96" s="4"/>
    </row>
    <row r="98" spans="1:13" x14ac:dyDescent="0.2">
      <c r="A98" s="19" t="s">
        <v>476</v>
      </c>
      <c r="B98" s="19" t="s">
        <v>435</v>
      </c>
    </row>
    <row r="99" spans="1:13" x14ac:dyDescent="0.2">
      <c r="A99" s="19" t="s">
        <v>437</v>
      </c>
      <c r="B99" s="4" t="s">
        <v>514</v>
      </c>
      <c r="C99" s="4" t="s">
        <v>515</v>
      </c>
      <c r="D99" s="4" t="s">
        <v>516</v>
      </c>
      <c r="E99" s="4" t="s">
        <v>513</v>
      </c>
      <c r="F99" s="4" t="s">
        <v>436</v>
      </c>
      <c r="H99" t="s">
        <v>437</v>
      </c>
      <c r="I99" t="s">
        <v>514</v>
      </c>
      <c r="J99" t="s">
        <v>515</v>
      </c>
      <c r="K99" t="s">
        <v>516</v>
      </c>
      <c r="L99" t="s">
        <v>513</v>
      </c>
      <c r="M99" t="s">
        <v>436</v>
      </c>
    </row>
    <row r="100" spans="1:13" x14ac:dyDescent="0.2">
      <c r="A100" s="20" t="s">
        <v>63</v>
      </c>
      <c r="B100" s="21">
        <v>5</v>
      </c>
      <c r="C100" s="21">
        <v>28</v>
      </c>
      <c r="D100" s="21">
        <v>4</v>
      </c>
      <c r="E100" s="21">
        <v>13</v>
      </c>
      <c r="F100" s="21">
        <v>50</v>
      </c>
      <c r="H100" t="s">
        <v>63</v>
      </c>
      <c r="I100">
        <v>5</v>
      </c>
      <c r="J100">
        <v>28</v>
      </c>
      <c r="K100">
        <v>4</v>
      </c>
      <c r="L100">
        <v>13</v>
      </c>
      <c r="M100">
        <v>50</v>
      </c>
    </row>
    <row r="101" spans="1:13" x14ac:dyDescent="0.2">
      <c r="A101" s="20" t="s">
        <v>86</v>
      </c>
      <c r="B101" s="21">
        <v>43</v>
      </c>
      <c r="C101" s="21">
        <v>37</v>
      </c>
      <c r="D101" s="21">
        <v>13</v>
      </c>
      <c r="E101" s="21">
        <v>20</v>
      </c>
      <c r="F101" s="21">
        <v>113</v>
      </c>
      <c r="H101" t="s">
        <v>86</v>
      </c>
      <c r="I101">
        <v>43</v>
      </c>
      <c r="J101">
        <v>37</v>
      </c>
      <c r="K101">
        <v>13</v>
      </c>
      <c r="L101">
        <v>20</v>
      </c>
      <c r="M101">
        <v>113</v>
      </c>
    </row>
    <row r="102" spans="1:13" x14ac:dyDescent="0.2">
      <c r="A102" s="20" t="s">
        <v>436</v>
      </c>
      <c r="B102" s="21">
        <v>48</v>
      </c>
      <c r="C102" s="21">
        <v>65</v>
      </c>
      <c r="D102" s="21">
        <v>17</v>
      </c>
      <c r="E102" s="21">
        <v>33</v>
      </c>
      <c r="F102" s="21">
        <v>163</v>
      </c>
      <c r="H102" t="s">
        <v>436</v>
      </c>
      <c r="I102">
        <v>48</v>
      </c>
      <c r="J102">
        <v>65</v>
      </c>
      <c r="K102">
        <v>17</v>
      </c>
      <c r="L102">
        <v>33</v>
      </c>
      <c r="M102">
        <v>163</v>
      </c>
    </row>
    <row r="104" spans="1:13" x14ac:dyDescent="0.2">
      <c r="A104" s="19" t="s">
        <v>493</v>
      </c>
      <c r="B104" s="19" t="s">
        <v>435</v>
      </c>
    </row>
    <row r="105" spans="1:13" x14ac:dyDescent="0.2">
      <c r="A105" s="19" t="s">
        <v>437</v>
      </c>
      <c r="B105" s="4" t="s">
        <v>514</v>
      </c>
      <c r="C105" s="4" t="s">
        <v>515</v>
      </c>
      <c r="D105" s="4" t="s">
        <v>516</v>
      </c>
      <c r="E105" s="4" t="s">
        <v>513</v>
      </c>
      <c r="F105" s="4" t="s">
        <v>436</v>
      </c>
      <c r="G105" s="19"/>
      <c r="H105" t="s">
        <v>437</v>
      </c>
      <c r="I105" t="s">
        <v>514</v>
      </c>
      <c r="J105" t="s">
        <v>515</v>
      </c>
      <c r="K105" t="s">
        <v>516</v>
      </c>
      <c r="L105" t="s">
        <v>513</v>
      </c>
      <c r="M105" t="s">
        <v>436</v>
      </c>
    </row>
    <row r="106" spans="1:13" x14ac:dyDescent="0.2">
      <c r="A106" s="20" t="s">
        <v>481</v>
      </c>
      <c r="B106" s="21">
        <v>11</v>
      </c>
      <c r="C106" s="21">
        <v>12</v>
      </c>
      <c r="D106" s="21">
        <v>9</v>
      </c>
      <c r="E106" s="21">
        <v>10</v>
      </c>
      <c r="F106" s="21">
        <v>42</v>
      </c>
      <c r="H106" t="s">
        <v>481</v>
      </c>
      <c r="I106">
        <v>11</v>
      </c>
      <c r="J106">
        <v>12</v>
      </c>
      <c r="K106">
        <v>9</v>
      </c>
      <c r="L106">
        <v>10</v>
      </c>
      <c r="M106">
        <v>42</v>
      </c>
    </row>
    <row r="107" spans="1:13" x14ac:dyDescent="0.2">
      <c r="A107" s="20" t="s">
        <v>482</v>
      </c>
      <c r="B107" s="21">
        <v>19</v>
      </c>
      <c r="C107" s="21">
        <v>30</v>
      </c>
      <c r="D107" s="21">
        <v>6</v>
      </c>
      <c r="E107" s="21">
        <v>17</v>
      </c>
      <c r="F107" s="21">
        <v>72</v>
      </c>
      <c r="H107" t="s">
        <v>482</v>
      </c>
      <c r="I107">
        <v>19</v>
      </c>
      <c r="J107">
        <v>30</v>
      </c>
      <c r="K107">
        <v>6</v>
      </c>
      <c r="L107">
        <v>17</v>
      </c>
      <c r="M107">
        <v>72</v>
      </c>
    </row>
    <row r="108" spans="1:13" x14ac:dyDescent="0.2">
      <c r="A108" s="20" t="s">
        <v>491</v>
      </c>
      <c r="B108" s="21">
        <v>17</v>
      </c>
      <c r="C108" s="21">
        <v>23</v>
      </c>
      <c r="D108" s="21">
        <v>2</v>
      </c>
      <c r="E108" s="21">
        <v>6</v>
      </c>
      <c r="F108" s="21">
        <v>48</v>
      </c>
      <c r="H108" t="s">
        <v>491</v>
      </c>
      <c r="I108">
        <v>17</v>
      </c>
      <c r="J108">
        <v>23</v>
      </c>
      <c r="K108">
        <v>2</v>
      </c>
      <c r="L108">
        <v>6</v>
      </c>
      <c r="M108">
        <v>48</v>
      </c>
    </row>
    <row r="109" spans="1:13" x14ac:dyDescent="0.2">
      <c r="A109" s="20" t="s">
        <v>492</v>
      </c>
      <c r="B109" s="21"/>
      <c r="C109" s="21"/>
      <c r="D109" s="21"/>
      <c r="E109" s="21"/>
      <c r="F109" s="21"/>
      <c r="H109" t="s">
        <v>436</v>
      </c>
      <c r="I109">
        <v>47</v>
      </c>
      <c r="J109">
        <v>65</v>
      </c>
      <c r="K109">
        <v>17</v>
      </c>
      <c r="L109">
        <v>33</v>
      </c>
      <c r="M109">
        <v>162</v>
      </c>
    </row>
    <row r="110" spans="1:13" x14ac:dyDescent="0.2">
      <c r="A110" s="20" t="s">
        <v>436</v>
      </c>
      <c r="B110" s="21">
        <v>47</v>
      </c>
      <c r="C110" s="21">
        <v>65</v>
      </c>
      <c r="D110" s="21">
        <v>17</v>
      </c>
      <c r="E110" s="21">
        <v>33</v>
      </c>
      <c r="F110" s="21">
        <v>162</v>
      </c>
    </row>
    <row r="112" spans="1:13" x14ac:dyDescent="0.2">
      <c r="A112" s="19" t="s">
        <v>478</v>
      </c>
      <c r="B112" s="19" t="s">
        <v>435</v>
      </c>
      <c r="H112" t="s">
        <v>478</v>
      </c>
      <c r="I112" t="s">
        <v>435</v>
      </c>
    </row>
    <row r="113" spans="1:20" x14ac:dyDescent="0.2">
      <c r="A113" s="19" t="s">
        <v>437</v>
      </c>
      <c r="B113" s="4" t="s">
        <v>514</v>
      </c>
      <c r="C113" s="4" t="s">
        <v>515</v>
      </c>
      <c r="D113" s="4" t="s">
        <v>516</v>
      </c>
      <c r="E113" s="4" t="s">
        <v>513</v>
      </c>
      <c r="F113" s="4" t="s">
        <v>436</v>
      </c>
      <c r="H113" t="s">
        <v>437</v>
      </c>
      <c r="I113" t="s">
        <v>514</v>
      </c>
      <c r="J113" t="s">
        <v>515</v>
      </c>
      <c r="K113" t="s">
        <v>516</v>
      </c>
      <c r="L113" t="s">
        <v>513</v>
      </c>
      <c r="M113" t="s">
        <v>436</v>
      </c>
    </row>
    <row r="114" spans="1:20" x14ac:dyDescent="0.2">
      <c r="A114" s="20" t="s">
        <v>116</v>
      </c>
      <c r="B114" s="21">
        <v>24</v>
      </c>
      <c r="C114" s="21">
        <v>20</v>
      </c>
      <c r="D114" s="21">
        <v>7</v>
      </c>
      <c r="E114" s="21">
        <v>7</v>
      </c>
      <c r="F114" s="21">
        <v>58</v>
      </c>
      <c r="H114" t="s">
        <v>534</v>
      </c>
      <c r="I114">
        <v>29</v>
      </c>
      <c r="J114">
        <v>23</v>
      </c>
      <c r="K114">
        <v>8</v>
      </c>
      <c r="L114">
        <v>10</v>
      </c>
      <c r="M114">
        <f>SUM(I114:L114)</f>
        <v>70</v>
      </c>
    </row>
    <row r="115" spans="1:20" x14ac:dyDescent="0.2">
      <c r="A115" s="20" t="s">
        <v>64</v>
      </c>
      <c r="B115" s="21">
        <v>19</v>
      </c>
      <c r="C115" s="21">
        <v>42</v>
      </c>
      <c r="D115" s="21">
        <v>9</v>
      </c>
      <c r="E115" s="21">
        <v>23</v>
      </c>
      <c r="F115" s="21">
        <v>93</v>
      </c>
      <c r="H115" t="s">
        <v>64</v>
      </c>
      <c r="I115">
        <v>19</v>
      </c>
      <c r="J115">
        <v>42</v>
      </c>
      <c r="K115">
        <v>9</v>
      </c>
      <c r="L115">
        <v>23</v>
      </c>
      <c r="M115" s="4">
        <f>SUM(I115:L115)</f>
        <v>93</v>
      </c>
    </row>
    <row r="116" spans="1:20" x14ac:dyDescent="0.2">
      <c r="A116" s="20" t="s">
        <v>136</v>
      </c>
      <c r="B116" s="21">
        <v>4</v>
      </c>
      <c r="C116" s="21">
        <v>2</v>
      </c>
      <c r="D116" s="21">
        <v>1</v>
      </c>
      <c r="E116" s="21">
        <v>1</v>
      </c>
      <c r="F116" s="21">
        <v>8</v>
      </c>
      <c r="H116" t="s">
        <v>436</v>
      </c>
      <c r="I116">
        <v>48</v>
      </c>
      <c r="J116">
        <v>65</v>
      </c>
      <c r="K116">
        <v>17</v>
      </c>
      <c r="L116">
        <v>33</v>
      </c>
      <c r="M116">
        <v>163</v>
      </c>
    </row>
    <row r="117" spans="1:20" x14ac:dyDescent="0.2">
      <c r="A117" s="20" t="s">
        <v>149</v>
      </c>
      <c r="B117" s="21">
        <v>1</v>
      </c>
      <c r="C117" s="21">
        <v>1</v>
      </c>
      <c r="D117" s="21"/>
      <c r="E117" s="21">
        <v>2</v>
      </c>
      <c r="F117" s="21">
        <v>4</v>
      </c>
    </row>
    <row r="118" spans="1:20" x14ac:dyDescent="0.2">
      <c r="A118" s="20" t="s">
        <v>436</v>
      </c>
      <c r="B118" s="21">
        <v>48</v>
      </c>
      <c r="C118" s="21">
        <v>65</v>
      </c>
      <c r="D118" s="21">
        <v>17</v>
      </c>
      <c r="E118" s="21">
        <v>33</v>
      </c>
      <c r="F118" s="21">
        <v>163</v>
      </c>
    </row>
    <row r="120" spans="1:20" x14ac:dyDescent="0.2">
      <c r="A120" s="19" t="s">
        <v>498</v>
      </c>
      <c r="B120" s="19" t="s">
        <v>435</v>
      </c>
      <c r="H120" t="s">
        <v>498</v>
      </c>
      <c r="I120" t="s">
        <v>435</v>
      </c>
      <c r="O120" s="4" t="s">
        <v>498</v>
      </c>
      <c r="P120" s="4" t="s">
        <v>435</v>
      </c>
      <c r="Q120" s="4"/>
      <c r="R120" s="4"/>
      <c r="S120" s="4"/>
      <c r="T120" s="4"/>
    </row>
    <row r="121" spans="1:20" x14ac:dyDescent="0.2">
      <c r="A121" s="19" t="s">
        <v>437</v>
      </c>
      <c r="B121" s="4" t="s">
        <v>514</v>
      </c>
      <c r="C121" s="4" t="s">
        <v>515</v>
      </c>
      <c r="D121" s="4" t="s">
        <v>516</v>
      </c>
      <c r="E121" s="4" t="s">
        <v>513</v>
      </c>
      <c r="F121" s="4" t="s">
        <v>436</v>
      </c>
      <c r="H121" t="s">
        <v>437</v>
      </c>
      <c r="I121" t="s">
        <v>514</v>
      </c>
      <c r="J121" t="s">
        <v>515</v>
      </c>
      <c r="K121" t="s">
        <v>516</v>
      </c>
      <c r="L121" t="s">
        <v>513</v>
      </c>
      <c r="M121" t="s">
        <v>436</v>
      </c>
      <c r="O121" s="4"/>
      <c r="P121" s="4" t="s">
        <v>514</v>
      </c>
      <c r="Q121" s="4" t="s">
        <v>515</v>
      </c>
      <c r="R121" s="4" t="s">
        <v>516</v>
      </c>
      <c r="S121" s="4" t="s">
        <v>513</v>
      </c>
      <c r="T121" s="4" t="s">
        <v>436</v>
      </c>
    </row>
    <row r="122" spans="1:20" x14ac:dyDescent="0.2">
      <c r="A122" s="20" t="s">
        <v>65</v>
      </c>
      <c r="B122" s="21">
        <v>18</v>
      </c>
      <c r="C122" s="21">
        <v>25</v>
      </c>
      <c r="D122" s="21">
        <v>9</v>
      </c>
      <c r="E122" s="21">
        <v>14</v>
      </c>
      <c r="F122" s="21">
        <v>66</v>
      </c>
      <c r="H122" t="s">
        <v>65</v>
      </c>
      <c r="I122">
        <v>18</v>
      </c>
      <c r="J122">
        <v>25</v>
      </c>
      <c r="K122">
        <v>9</v>
      </c>
      <c r="L122">
        <v>14</v>
      </c>
      <c r="M122">
        <v>66</v>
      </c>
      <c r="O122" s="4" t="s">
        <v>65</v>
      </c>
      <c r="P122" s="4">
        <v>22</v>
      </c>
      <c r="Q122" s="4">
        <v>32</v>
      </c>
      <c r="R122" s="4">
        <v>10</v>
      </c>
      <c r="S122" s="4">
        <v>19</v>
      </c>
      <c r="T122" s="4">
        <f>66+17</f>
        <v>83</v>
      </c>
    </row>
    <row r="123" spans="1:20" x14ac:dyDescent="0.2">
      <c r="A123" s="20" t="s">
        <v>494</v>
      </c>
      <c r="B123" s="21">
        <v>4</v>
      </c>
      <c r="C123" s="21">
        <v>7</v>
      </c>
      <c r="D123" s="21">
        <v>1</v>
      </c>
      <c r="E123" s="21">
        <v>5</v>
      </c>
      <c r="F123" s="21">
        <v>17</v>
      </c>
      <c r="H123" t="s">
        <v>494</v>
      </c>
      <c r="I123">
        <v>4</v>
      </c>
      <c r="J123">
        <v>7</v>
      </c>
      <c r="K123">
        <v>1</v>
      </c>
      <c r="L123">
        <v>5</v>
      </c>
      <c r="M123">
        <v>17</v>
      </c>
      <c r="O123" s="4" t="s">
        <v>495</v>
      </c>
      <c r="P123" s="4">
        <v>9</v>
      </c>
      <c r="Q123" s="4">
        <v>13</v>
      </c>
      <c r="R123" s="4">
        <v>3</v>
      </c>
      <c r="S123" s="4">
        <v>5</v>
      </c>
      <c r="T123" s="4">
        <v>30</v>
      </c>
    </row>
    <row r="124" spans="1:20" x14ac:dyDescent="0.2">
      <c r="A124" s="20" t="s">
        <v>495</v>
      </c>
      <c r="B124" s="21">
        <v>9</v>
      </c>
      <c r="C124" s="21">
        <v>13</v>
      </c>
      <c r="D124" s="21">
        <v>3</v>
      </c>
      <c r="E124" s="21">
        <v>5</v>
      </c>
      <c r="F124" s="21">
        <v>30</v>
      </c>
      <c r="H124" t="s">
        <v>495</v>
      </c>
      <c r="I124">
        <v>9</v>
      </c>
      <c r="J124">
        <v>13</v>
      </c>
      <c r="K124">
        <v>3</v>
      </c>
      <c r="L124">
        <v>5</v>
      </c>
      <c r="M124">
        <v>30</v>
      </c>
      <c r="O124" s="4" t="s">
        <v>525</v>
      </c>
      <c r="P124" s="4">
        <v>3</v>
      </c>
      <c r="Q124" s="4">
        <v>13</v>
      </c>
      <c r="R124" s="4">
        <v>2</v>
      </c>
      <c r="S124" s="4">
        <v>6</v>
      </c>
      <c r="T124" s="4">
        <v>24</v>
      </c>
    </row>
    <row r="125" spans="1:20" x14ac:dyDescent="0.2">
      <c r="A125" s="20" t="s">
        <v>525</v>
      </c>
      <c r="B125" s="21">
        <v>3</v>
      </c>
      <c r="C125" s="21">
        <v>13</v>
      </c>
      <c r="D125" s="21">
        <v>2</v>
      </c>
      <c r="E125" s="21">
        <v>6</v>
      </c>
      <c r="F125" s="21">
        <v>24</v>
      </c>
      <c r="H125" t="s">
        <v>525</v>
      </c>
      <c r="I125">
        <v>3</v>
      </c>
      <c r="J125">
        <v>13</v>
      </c>
      <c r="K125">
        <v>2</v>
      </c>
      <c r="L125">
        <v>6</v>
      </c>
      <c r="M125">
        <v>24</v>
      </c>
      <c r="O125" s="4" t="s">
        <v>117</v>
      </c>
      <c r="P125" s="4">
        <v>14</v>
      </c>
      <c r="Q125" s="4">
        <v>7</v>
      </c>
      <c r="R125" s="4">
        <v>2</v>
      </c>
      <c r="S125" s="4">
        <v>3</v>
      </c>
      <c r="T125" s="4">
        <v>26</v>
      </c>
    </row>
    <row r="126" spans="1:20" x14ac:dyDescent="0.2">
      <c r="A126" s="20" t="s">
        <v>117</v>
      </c>
      <c r="B126" s="21">
        <v>14</v>
      </c>
      <c r="C126" s="21">
        <v>7</v>
      </c>
      <c r="D126" s="21">
        <v>2</v>
      </c>
      <c r="E126" s="21">
        <v>3</v>
      </c>
      <c r="F126" s="21">
        <v>26</v>
      </c>
      <c r="H126" t="s">
        <v>117</v>
      </c>
      <c r="I126">
        <v>14</v>
      </c>
      <c r="J126">
        <v>7</v>
      </c>
      <c r="K126">
        <v>2</v>
      </c>
      <c r="L126">
        <v>3</v>
      </c>
      <c r="M126">
        <v>26</v>
      </c>
      <c r="O126" s="4" t="s">
        <v>436</v>
      </c>
      <c r="P126" s="4">
        <f>SUM(P122:P125)</f>
        <v>48</v>
      </c>
      <c r="Q126" s="4">
        <f>SUM(Q122:Q125)</f>
        <v>65</v>
      </c>
      <c r="R126" s="4">
        <f>SUM(R122:R125)</f>
        <v>17</v>
      </c>
      <c r="S126" s="4">
        <f>SUM(S122:S125)</f>
        <v>33</v>
      </c>
      <c r="T126" s="4">
        <f>SUM(T122:T125)</f>
        <v>163</v>
      </c>
    </row>
    <row r="127" spans="1:20" x14ac:dyDescent="0.2">
      <c r="A127" s="20" t="s">
        <v>436</v>
      </c>
      <c r="B127" s="21">
        <v>48</v>
      </c>
      <c r="C127" s="21">
        <v>65</v>
      </c>
      <c r="D127" s="21">
        <v>17</v>
      </c>
      <c r="E127" s="21">
        <v>33</v>
      </c>
      <c r="F127" s="21">
        <v>163</v>
      </c>
      <c r="H127" t="s">
        <v>436</v>
      </c>
      <c r="I127">
        <v>48</v>
      </c>
      <c r="J127">
        <v>65</v>
      </c>
      <c r="K127">
        <v>17</v>
      </c>
      <c r="L127">
        <v>33</v>
      </c>
      <c r="M127">
        <v>163</v>
      </c>
    </row>
    <row r="129" spans="1:13" x14ac:dyDescent="0.2">
      <c r="A129" s="19" t="s">
        <v>477</v>
      </c>
      <c r="B129" s="19" t="s">
        <v>435</v>
      </c>
      <c r="H129" t="s">
        <v>477</v>
      </c>
      <c r="I129" t="s">
        <v>435</v>
      </c>
    </row>
    <row r="130" spans="1:13" x14ac:dyDescent="0.2">
      <c r="A130" s="19" t="s">
        <v>437</v>
      </c>
      <c r="B130" s="4" t="s">
        <v>514</v>
      </c>
      <c r="C130" s="4" t="s">
        <v>515</v>
      </c>
      <c r="D130" s="4" t="s">
        <v>516</v>
      </c>
      <c r="E130" s="4" t="s">
        <v>513</v>
      </c>
      <c r="F130" s="4" t="s">
        <v>436</v>
      </c>
      <c r="H130" t="s">
        <v>437</v>
      </c>
      <c r="I130" t="s">
        <v>514</v>
      </c>
      <c r="J130" t="s">
        <v>515</v>
      </c>
      <c r="K130" t="s">
        <v>516</v>
      </c>
      <c r="L130" t="s">
        <v>513</v>
      </c>
      <c r="M130" t="s">
        <v>436</v>
      </c>
    </row>
    <row r="131" spans="1:13" x14ac:dyDescent="0.2">
      <c r="A131" s="20" t="s">
        <v>66</v>
      </c>
      <c r="B131" s="21">
        <v>13</v>
      </c>
      <c r="C131" s="21">
        <v>20</v>
      </c>
      <c r="D131" s="21">
        <v>3</v>
      </c>
      <c r="E131" s="21">
        <v>9</v>
      </c>
      <c r="F131" s="21">
        <v>45</v>
      </c>
      <c r="H131" t="s">
        <v>66</v>
      </c>
      <c r="I131">
        <v>13</v>
      </c>
      <c r="J131">
        <v>20</v>
      </c>
      <c r="K131">
        <v>3</v>
      </c>
      <c r="L131">
        <v>9</v>
      </c>
      <c r="M131">
        <v>45</v>
      </c>
    </row>
    <row r="132" spans="1:13" x14ac:dyDescent="0.2">
      <c r="A132" s="20" t="s">
        <v>118</v>
      </c>
      <c r="B132" s="21">
        <v>7</v>
      </c>
      <c r="C132" s="21">
        <v>12</v>
      </c>
      <c r="D132" s="21">
        <v>5</v>
      </c>
      <c r="E132" s="21">
        <v>5</v>
      </c>
      <c r="F132" s="21">
        <v>29</v>
      </c>
      <c r="H132" t="s">
        <v>118</v>
      </c>
      <c r="I132">
        <v>7</v>
      </c>
      <c r="J132">
        <v>12</v>
      </c>
      <c r="K132">
        <v>5</v>
      </c>
      <c r="L132">
        <v>5</v>
      </c>
      <c r="M132">
        <v>29</v>
      </c>
    </row>
    <row r="133" spans="1:13" x14ac:dyDescent="0.2">
      <c r="A133" s="20" t="s">
        <v>87</v>
      </c>
      <c r="B133" s="21">
        <v>14</v>
      </c>
      <c r="C133" s="21">
        <v>16</v>
      </c>
      <c r="D133" s="21">
        <v>4</v>
      </c>
      <c r="E133" s="21">
        <v>9</v>
      </c>
      <c r="F133" s="21">
        <v>43</v>
      </c>
      <c r="H133" t="s">
        <v>87</v>
      </c>
      <c r="I133">
        <v>14</v>
      </c>
      <c r="J133">
        <v>16</v>
      </c>
      <c r="K133">
        <v>4</v>
      </c>
      <c r="L133">
        <v>9</v>
      </c>
      <c r="M133">
        <v>43</v>
      </c>
    </row>
    <row r="134" spans="1:13" x14ac:dyDescent="0.2">
      <c r="A134" s="20" t="s">
        <v>104</v>
      </c>
      <c r="B134" s="21">
        <v>14</v>
      </c>
      <c r="C134" s="21">
        <v>17</v>
      </c>
      <c r="D134" s="21">
        <v>5</v>
      </c>
      <c r="E134" s="21">
        <v>10</v>
      </c>
      <c r="F134" s="21">
        <v>46</v>
      </c>
      <c r="H134" t="s">
        <v>104</v>
      </c>
      <c r="I134">
        <v>14</v>
      </c>
      <c r="J134">
        <v>17</v>
      </c>
      <c r="K134">
        <v>5</v>
      </c>
      <c r="L134">
        <v>10</v>
      </c>
      <c r="M134">
        <v>46</v>
      </c>
    </row>
    <row r="135" spans="1:13" x14ac:dyDescent="0.2">
      <c r="A135" s="20" t="s">
        <v>436</v>
      </c>
      <c r="B135" s="21">
        <v>48</v>
      </c>
      <c r="C135" s="21">
        <v>65</v>
      </c>
      <c r="D135" s="21">
        <v>17</v>
      </c>
      <c r="E135" s="21">
        <v>33</v>
      </c>
      <c r="F135" s="21">
        <v>163</v>
      </c>
      <c r="H135" t="s">
        <v>436</v>
      </c>
      <c r="I135">
        <v>48</v>
      </c>
      <c r="J135">
        <v>65</v>
      </c>
      <c r="K135">
        <v>17</v>
      </c>
      <c r="L135">
        <v>33</v>
      </c>
      <c r="M135">
        <v>163</v>
      </c>
    </row>
    <row r="137" spans="1:13" x14ac:dyDescent="0.2">
      <c r="A137" s="19" t="s">
        <v>522</v>
      </c>
      <c r="B137" s="19" t="s">
        <v>435</v>
      </c>
    </row>
    <row r="138" spans="1:13" x14ac:dyDescent="0.2">
      <c r="A138" s="19" t="s">
        <v>437</v>
      </c>
      <c r="B138" s="4" t="s">
        <v>514</v>
      </c>
      <c r="C138" s="4" t="s">
        <v>515</v>
      </c>
      <c r="D138" s="4" t="s">
        <v>516</v>
      </c>
      <c r="E138" s="4" t="s">
        <v>513</v>
      </c>
      <c r="F138" s="4" t="s">
        <v>436</v>
      </c>
    </row>
    <row r="139" spans="1:13" x14ac:dyDescent="0.2">
      <c r="A139" s="20" t="s">
        <v>530</v>
      </c>
      <c r="B139" s="21">
        <v>14</v>
      </c>
      <c r="C139" s="21">
        <v>7</v>
      </c>
      <c r="D139" s="21"/>
      <c r="E139" s="21">
        <v>2</v>
      </c>
      <c r="F139" s="21">
        <v>23</v>
      </c>
      <c r="I139" t="s">
        <v>514</v>
      </c>
      <c r="J139" t="s">
        <v>515</v>
      </c>
      <c r="K139" t="s">
        <v>516</v>
      </c>
      <c r="L139" t="s">
        <v>513</v>
      </c>
      <c r="M139" t="s">
        <v>436</v>
      </c>
    </row>
    <row r="140" spans="1:13" x14ac:dyDescent="0.2">
      <c r="A140" s="20" t="s">
        <v>529</v>
      </c>
      <c r="B140" s="21">
        <v>13</v>
      </c>
      <c r="C140" s="21">
        <v>35</v>
      </c>
      <c r="D140" s="21">
        <v>2</v>
      </c>
      <c r="E140" s="21">
        <v>13</v>
      </c>
      <c r="F140" s="21">
        <v>63</v>
      </c>
      <c r="H140" t="s">
        <v>529</v>
      </c>
      <c r="I140">
        <v>13</v>
      </c>
      <c r="J140">
        <v>35</v>
      </c>
      <c r="K140">
        <v>2</v>
      </c>
      <c r="L140">
        <v>13</v>
      </c>
      <c r="M140">
        <v>63</v>
      </c>
    </row>
    <row r="141" spans="1:13" x14ac:dyDescent="0.2">
      <c r="A141" s="20" t="s">
        <v>528</v>
      </c>
      <c r="B141" s="21">
        <v>15</v>
      </c>
      <c r="C141" s="21">
        <v>16</v>
      </c>
      <c r="D141" s="21">
        <v>10</v>
      </c>
      <c r="E141" s="21">
        <v>11</v>
      </c>
      <c r="F141" s="21">
        <v>52</v>
      </c>
      <c r="H141" t="s">
        <v>528</v>
      </c>
      <c r="I141">
        <v>15</v>
      </c>
      <c r="J141">
        <v>16</v>
      </c>
      <c r="K141">
        <v>10</v>
      </c>
      <c r="L141">
        <v>11</v>
      </c>
      <c r="M141">
        <v>52</v>
      </c>
    </row>
    <row r="142" spans="1:13" x14ac:dyDescent="0.2">
      <c r="A142" s="20" t="s">
        <v>527</v>
      </c>
      <c r="B142" s="21">
        <v>2</v>
      </c>
      <c r="C142" s="21">
        <v>5</v>
      </c>
      <c r="D142" s="21">
        <v>3</v>
      </c>
      <c r="E142" s="21">
        <v>6</v>
      </c>
      <c r="F142" s="21">
        <v>16</v>
      </c>
      <c r="H142" t="s">
        <v>527</v>
      </c>
      <c r="I142">
        <v>2</v>
      </c>
      <c r="J142">
        <v>5</v>
      </c>
      <c r="K142">
        <v>3</v>
      </c>
      <c r="L142">
        <v>6</v>
      </c>
      <c r="M142">
        <v>16</v>
      </c>
    </row>
    <row r="143" spans="1:13" x14ac:dyDescent="0.2">
      <c r="A143" s="20" t="s">
        <v>492</v>
      </c>
      <c r="B143" s="21"/>
      <c r="C143" s="21"/>
      <c r="D143" s="21"/>
      <c r="E143" s="21"/>
      <c r="F143" s="21"/>
      <c r="H143" t="s">
        <v>492</v>
      </c>
    </row>
    <row r="144" spans="1:13" x14ac:dyDescent="0.2">
      <c r="A144" s="20" t="s">
        <v>436</v>
      </c>
      <c r="B144" s="21">
        <v>44</v>
      </c>
      <c r="C144" s="21">
        <v>63</v>
      </c>
      <c r="D144" s="21">
        <v>15</v>
      </c>
      <c r="E144" s="21">
        <v>32</v>
      </c>
      <c r="F144" s="21">
        <v>154</v>
      </c>
      <c r="H144" t="s">
        <v>436</v>
      </c>
      <c r="I144">
        <f>I140+I141+I142</f>
        <v>30</v>
      </c>
      <c r="J144" s="4">
        <f>J140+J141+J142</f>
        <v>56</v>
      </c>
      <c r="K144" s="4">
        <f>K140+K141+K142</f>
        <v>15</v>
      </c>
      <c r="L144" s="4">
        <f>L140+L141+L142</f>
        <v>30</v>
      </c>
      <c r="M144" s="4">
        <f>M140+M141+M142</f>
        <v>131</v>
      </c>
    </row>
    <row r="146" spans="1:13" x14ac:dyDescent="0.2">
      <c r="A146" s="19" t="s">
        <v>523</v>
      </c>
      <c r="B146" s="19" t="s">
        <v>435</v>
      </c>
    </row>
    <row r="147" spans="1:13" x14ac:dyDescent="0.2">
      <c r="A147" s="19" t="s">
        <v>437</v>
      </c>
      <c r="B147" s="4" t="s">
        <v>514</v>
      </c>
      <c r="C147" s="4" t="s">
        <v>515</v>
      </c>
      <c r="D147" s="4" t="s">
        <v>516</v>
      </c>
      <c r="E147" s="4" t="s">
        <v>513</v>
      </c>
      <c r="F147" s="4" t="s">
        <v>436</v>
      </c>
      <c r="H147" t="s">
        <v>437</v>
      </c>
      <c r="I147" t="s">
        <v>514</v>
      </c>
      <c r="J147" t="s">
        <v>515</v>
      </c>
      <c r="K147" t="s">
        <v>516</v>
      </c>
      <c r="L147" t="s">
        <v>513</v>
      </c>
      <c r="M147" t="s">
        <v>436</v>
      </c>
    </row>
    <row r="148" spans="1:13" x14ac:dyDescent="0.2">
      <c r="A148" s="20" t="s">
        <v>97</v>
      </c>
      <c r="B148" s="21">
        <v>22</v>
      </c>
      <c r="C148" s="21">
        <v>16</v>
      </c>
      <c r="D148" s="21">
        <v>8</v>
      </c>
      <c r="E148" s="21">
        <v>12</v>
      </c>
      <c r="F148" s="21">
        <v>58</v>
      </c>
      <c r="H148" t="s">
        <v>97</v>
      </c>
      <c r="I148">
        <v>22</v>
      </c>
      <c r="J148">
        <v>16</v>
      </c>
      <c r="K148">
        <v>8</v>
      </c>
      <c r="L148">
        <v>12</v>
      </c>
      <c r="M148">
        <v>58</v>
      </c>
    </row>
    <row r="149" spans="1:13" x14ac:dyDescent="0.2">
      <c r="A149" s="20" t="s">
        <v>531</v>
      </c>
      <c r="B149" s="21">
        <v>18</v>
      </c>
      <c r="C149" s="21">
        <v>38</v>
      </c>
      <c r="D149" s="21">
        <v>5</v>
      </c>
      <c r="E149" s="21">
        <v>16</v>
      </c>
      <c r="F149" s="21">
        <v>77</v>
      </c>
      <c r="H149" t="s">
        <v>531</v>
      </c>
      <c r="I149">
        <v>18</v>
      </c>
      <c r="J149">
        <v>38</v>
      </c>
      <c r="K149">
        <v>5</v>
      </c>
      <c r="L149">
        <v>16</v>
      </c>
      <c r="M149">
        <v>77</v>
      </c>
    </row>
    <row r="150" spans="1:13" x14ac:dyDescent="0.2">
      <c r="A150" s="20" t="s">
        <v>532</v>
      </c>
      <c r="B150" s="21">
        <v>8</v>
      </c>
      <c r="C150" s="21">
        <v>11</v>
      </c>
      <c r="D150" s="21">
        <v>4</v>
      </c>
      <c r="E150" s="21">
        <v>5</v>
      </c>
      <c r="F150" s="21">
        <v>28</v>
      </c>
      <c r="H150" t="s">
        <v>532</v>
      </c>
      <c r="I150">
        <v>8</v>
      </c>
      <c r="J150">
        <v>11</v>
      </c>
      <c r="K150">
        <v>4</v>
      </c>
      <c r="L150">
        <v>5</v>
      </c>
      <c r="M150">
        <v>28</v>
      </c>
    </row>
    <row r="151" spans="1:13" x14ac:dyDescent="0.2">
      <c r="A151" s="20" t="s">
        <v>436</v>
      </c>
      <c r="B151" s="21">
        <v>48</v>
      </c>
      <c r="C151" s="21">
        <v>65</v>
      </c>
      <c r="D151" s="21">
        <v>17</v>
      </c>
      <c r="E151" s="21">
        <v>33</v>
      </c>
      <c r="F151" s="21">
        <v>163</v>
      </c>
      <c r="H151" t="s">
        <v>436</v>
      </c>
      <c r="I151">
        <v>48</v>
      </c>
      <c r="J151">
        <v>65</v>
      </c>
      <c r="K151">
        <v>17</v>
      </c>
      <c r="L151">
        <v>33</v>
      </c>
      <c r="M151">
        <v>163</v>
      </c>
    </row>
    <row r="153" spans="1:13" x14ac:dyDescent="0.2">
      <c r="A153" s="19" t="s">
        <v>479</v>
      </c>
      <c r="B153" s="19" t="s">
        <v>435</v>
      </c>
    </row>
    <row r="154" spans="1:13" x14ac:dyDescent="0.2">
      <c r="A154" s="19" t="s">
        <v>437</v>
      </c>
      <c r="B154" s="4" t="s">
        <v>514</v>
      </c>
      <c r="C154" s="4" t="s">
        <v>515</v>
      </c>
      <c r="D154" s="4" t="s">
        <v>516</v>
      </c>
      <c r="E154" s="4" t="s">
        <v>513</v>
      </c>
      <c r="F154" s="4" t="s">
        <v>436</v>
      </c>
      <c r="H154" t="s">
        <v>437</v>
      </c>
      <c r="I154" t="s">
        <v>514</v>
      </c>
      <c r="J154" t="s">
        <v>515</v>
      </c>
      <c r="K154" t="s">
        <v>516</v>
      </c>
      <c r="L154" t="s">
        <v>513</v>
      </c>
      <c r="M154" t="s">
        <v>436</v>
      </c>
    </row>
    <row r="155" spans="1:13" x14ac:dyDescent="0.2">
      <c r="A155" s="20" t="s">
        <v>98</v>
      </c>
      <c r="B155" s="21">
        <v>24</v>
      </c>
      <c r="C155" s="21">
        <v>6</v>
      </c>
      <c r="D155" s="21">
        <v>3</v>
      </c>
      <c r="E155" s="21">
        <v>4</v>
      </c>
      <c r="F155" s="21">
        <v>37</v>
      </c>
      <c r="H155" t="s">
        <v>98</v>
      </c>
      <c r="I155">
        <v>24</v>
      </c>
      <c r="J155">
        <v>6</v>
      </c>
      <c r="K155">
        <v>3</v>
      </c>
      <c r="L155">
        <v>4</v>
      </c>
      <c r="M155">
        <v>37</v>
      </c>
    </row>
    <row r="156" spans="1:13" x14ac:dyDescent="0.2">
      <c r="A156" s="20" t="s">
        <v>113</v>
      </c>
      <c r="B156" s="21">
        <v>3</v>
      </c>
      <c r="C156" s="21">
        <v>12</v>
      </c>
      <c r="D156" s="21">
        <v>6</v>
      </c>
      <c r="E156" s="21">
        <v>13</v>
      </c>
      <c r="F156" s="21">
        <v>34</v>
      </c>
      <c r="H156" t="s">
        <v>113</v>
      </c>
      <c r="I156">
        <v>3</v>
      </c>
      <c r="J156">
        <v>12</v>
      </c>
      <c r="K156">
        <v>6</v>
      </c>
      <c r="L156">
        <v>13</v>
      </c>
      <c r="M156">
        <v>34</v>
      </c>
    </row>
    <row r="157" spans="1:13" x14ac:dyDescent="0.2">
      <c r="A157" s="20" t="s">
        <v>70</v>
      </c>
      <c r="B157" s="21">
        <v>21</v>
      </c>
      <c r="C157" s="21">
        <v>47</v>
      </c>
      <c r="D157" s="21">
        <v>8</v>
      </c>
      <c r="E157" s="21">
        <v>16</v>
      </c>
      <c r="F157" s="21">
        <v>92</v>
      </c>
      <c r="H157" t="s">
        <v>70</v>
      </c>
      <c r="I157">
        <v>21</v>
      </c>
      <c r="J157">
        <v>47</v>
      </c>
      <c r="K157">
        <v>8</v>
      </c>
      <c r="L157">
        <v>16</v>
      </c>
      <c r="M157">
        <v>92</v>
      </c>
    </row>
    <row r="158" spans="1:13" x14ac:dyDescent="0.2">
      <c r="A158" s="20" t="s">
        <v>436</v>
      </c>
      <c r="B158" s="21">
        <v>48</v>
      </c>
      <c r="C158" s="21">
        <v>65</v>
      </c>
      <c r="D158" s="21">
        <v>17</v>
      </c>
      <c r="E158" s="21">
        <v>33</v>
      </c>
      <c r="F158" s="21">
        <v>163</v>
      </c>
      <c r="H158" t="s">
        <v>436</v>
      </c>
      <c r="I158">
        <v>48</v>
      </c>
      <c r="J158">
        <v>65</v>
      </c>
      <c r="K158">
        <v>17</v>
      </c>
      <c r="L158">
        <v>33</v>
      </c>
      <c r="M158">
        <v>163</v>
      </c>
    </row>
    <row r="160" spans="1:13" x14ac:dyDescent="0.2">
      <c r="A160" s="19" t="s">
        <v>479</v>
      </c>
      <c r="B160" s="19" t="s">
        <v>435</v>
      </c>
    </row>
    <row r="161" spans="1:13" x14ac:dyDescent="0.2">
      <c r="A161" s="19" t="s">
        <v>437</v>
      </c>
      <c r="B161" s="4" t="s">
        <v>514</v>
      </c>
      <c r="C161" s="4" t="s">
        <v>515</v>
      </c>
      <c r="D161" s="4" t="s">
        <v>516</v>
      </c>
      <c r="E161" s="4" t="s">
        <v>513</v>
      </c>
      <c r="F161" s="4" t="s">
        <v>436</v>
      </c>
    </row>
    <row r="162" spans="1:13" x14ac:dyDescent="0.2">
      <c r="A162" s="20" t="s">
        <v>98</v>
      </c>
      <c r="B162" s="21">
        <v>24</v>
      </c>
      <c r="C162" s="21">
        <v>6</v>
      </c>
      <c r="D162" s="21">
        <v>3</v>
      </c>
      <c r="E162" s="21">
        <v>4</v>
      </c>
      <c r="F162" s="21">
        <v>37</v>
      </c>
    </row>
    <row r="163" spans="1:13" x14ac:dyDescent="0.2">
      <c r="A163" s="20" t="s">
        <v>113</v>
      </c>
      <c r="B163" s="21">
        <v>3</v>
      </c>
      <c r="C163" s="21">
        <v>12</v>
      </c>
      <c r="D163" s="21">
        <v>6</v>
      </c>
      <c r="E163" s="21">
        <v>13</v>
      </c>
      <c r="F163" s="21">
        <v>34</v>
      </c>
    </row>
    <row r="164" spans="1:13" x14ac:dyDescent="0.2">
      <c r="A164" s="20" t="s">
        <v>70</v>
      </c>
      <c r="B164" s="21">
        <v>21</v>
      </c>
      <c r="C164" s="21">
        <v>47</v>
      </c>
      <c r="D164" s="21">
        <v>8</v>
      </c>
      <c r="E164" s="21">
        <v>16</v>
      </c>
      <c r="F164" s="21">
        <v>92</v>
      </c>
    </row>
    <row r="165" spans="1:13" x14ac:dyDescent="0.2">
      <c r="A165" s="20" t="s">
        <v>436</v>
      </c>
      <c r="B165" s="21">
        <v>48</v>
      </c>
      <c r="C165" s="21">
        <v>65</v>
      </c>
      <c r="D165" s="21">
        <v>17</v>
      </c>
      <c r="E165" s="21">
        <v>33</v>
      </c>
      <c r="F165" s="21">
        <v>163</v>
      </c>
    </row>
    <row r="167" spans="1:13" x14ac:dyDescent="0.2">
      <c r="A167" s="19" t="s">
        <v>478</v>
      </c>
      <c r="B167" s="19" t="s">
        <v>435</v>
      </c>
      <c r="G167" s="4"/>
      <c r="H167" s="4" t="s">
        <v>478</v>
      </c>
      <c r="I167" s="4" t="s">
        <v>435</v>
      </c>
      <c r="J167" s="4"/>
      <c r="K167" s="4"/>
      <c r="L167" s="4"/>
      <c r="M167" s="4"/>
    </row>
    <row r="168" spans="1:13" x14ac:dyDescent="0.2">
      <c r="A168" s="19" t="s">
        <v>437</v>
      </c>
      <c r="B168" s="4" t="s">
        <v>106</v>
      </c>
      <c r="C168" s="4" t="s">
        <v>99</v>
      </c>
      <c r="D168" s="4" t="s">
        <v>112</v>
      </c>
      <c r="E168" s="4" t="s">
        <v>74</v>
      </c>
      <c r="F168" s="4" t="s">
        <v>436</v>
      </c>
      <c r="G168" s="19"/>
      <c r="H168" s="19" t="s">
        <v>437</v>
      </c>
      <c r="I168" s="19" t="s">
        <v>106</v>
      </c>
      <c r="J168" s="19" t="s">
        <v>99</v>
      </c>
      <c r="K168" s="19" t="s">
        <v>112</v>
      </c>
      <c r="L168" s="19" t="s">
        <v>74</v>
      </c>
      <c r="M168" s="19" t="s">
        <v>436</v>
      </c>
    </row>
    <row r="169" spans="1:13" x14ac:dyDescent="0.2">
      <c r="A169" s="20" t="s">
        <v>116</v>
      </c>
      <c r="B169" s="21">
        <v>4</v>
      </c>
      <c r="C169" s="21">
        <v>20</v>
      </c>
      <c r="D169" s="21">
        <v>12</v>
      </c>
      <c r="E169" s="21">
        <v>22</v>
      </c>
      <c r="F169" s="21">
        <v>58</v>
      </c>
      <c r="G169" s="4"/>
      <c r="H169" s="24" t="s">
        <v>483</v>
      </c>
      <c r="I169" s="4">
        <v>6</v>
      </c>
      <c r="J169" s="4">
        <v>25</v>
      </c>
      <c r="K169" s="4">
        <v>14</v>
      </c>
      <c r="L169" s="4">
        <v>25</v>
      </c>
      <c r="M169" s="4">
        <v>70</v>
      </c>
    </row>
    <row r="170" spans="1:13" x14ac:dyDescent="0.2">
      <c r="A170" s="20" t="s">
        <v>64</v>
      </c>
      <c r="B170" s="21">
        <v>16</v>
      </c>
      <c r="C170" s="21">
        <v>17</v>
      </c>
      <c r="D170" s="21">
        <v>38</v>
      </c>
      <c r="E170" s="21">
        <v>22</v>
      </c>
      <c r="F170" s="21">
        <v>93</v>
      </c>
      <c r="G170" s="4"/>
      <c r="H170" s="4" t="s">
        <v>64</v>
      </c>
      <c r="I170" s="4">
        <v>16</v>
      </c>
      <c r="J170" s="4">
        <v>17</v>
      </c>
      <c r="K170" s="4">
        <v>38</v>
      </c>
      <c r="L170" s="4">
        <v>22</v>
      </c>
      <c r="M170" s="4">
        <v>93</v>
      </c>
    </row>
    <row r="171" spans="1:13" x14ac:dyDescent="0.2">
      <c r="A171" s="20" t="s">
        <v>136</v>
      </c>
      <c r="B171" s="21">
        <v>1</v>
      </c>
      <c r="C171" s="21">
        <v>4</v>
      </c>
      <c r="D171" s="21">
        <v>2</v>
      </c>
      <c r="E171" s="21">
        <v>1</v>
      </c>
      <c r="F171" s="21">
        <v>8</v>
      </c>
      <c r="G171" s="4"/>
      <c r="H171" s="4" t="s">
        <v>436</v>
      </c>
      <c r="I171" s="4">
        <v>22</v>
      </c>
      <c r="J171" s="4">
        <v>42</v>
      </c>
      <c r="K171" s="4">
        <v>52</v>
      </c>
      <c r="L171" s="4">
        <v>47</v>
      </c>
      <c r="M171" s="4">
        <v>163</v>
      </c>
    </row>
    <row r="172" spans="1:13" x14ac:dyDescent="0.2">
      <c r="A172" s="20" t="s">
        <v>149</v>
      </c>
      <c r="B172" s="21">
        <v>1</v>
      </c>
      <c r="C172" s="21">
        <v>1</v>
      </c>
      <c r="D172" s="21"/>
      <c r="E172" s="21">
        <v>2</v>
      </c>
      <c r="F172" s="21">
        <v>4</v>
      </c>
      <c r="G172" s="4"/>
      <c r="H172" s="4"/>
      <c r="I172" s="4"/>
      <c r="J172" s="4"/>
      <c r="K172" s="4"/>
      <c r="L172" s="4"/>
      <c r="M172" s="4"/>
    </row>
    <row r="173" spans="1:13" x14ac:dyDescent="0.2">
      <c r="A173" s="20" t="s">
        <v>436</v>
      </c>
      <c r="B173" s="21">
        <v>22</v>
      </c>
      <c r="C173" s="21">
        <v>42</v>
      </c>
      <c r="D173" s="21">
        <v>52</v>
      </c>
      <c r="E173" s="21">
        <v>47</v>
      </c>
      <c r="F173" s="21">
        <v>163</v>
      </c>
      <c r="G173" s="4"/>
      <c r="H173" s="4" t="s">
        <v>477</v>
      </c>
      <c r="I173" s="4" t="s">
        <v>435</v>
      </c>
      <c r="J173" s="4"/>
      <c r="K173" s="4"/>
      <c r="L173" s="4"/>
      <c r="M173" s="4"/>
    </row>
    <row r="174" spans="1:13" x14ac:dyDescent="0.2">
      <c r="A174" s="4"/>
      <c r="B174" s="4"/>
      <c r="C174" s="4"/>
      <c r="D174" s="4"/>
      <c r="E174" s="4"/>
      <c r="F174" s="4"/>
      <c r="G174" s="4"/>
      <c r="H174" s="4" t="s">
        <v>437</v>
      </c>
      <c r="I174" s="4" t="s">
        <v>106</v>
      </c>
      <c r="J174" s="4" t="s">
        <v>99</v>
      </c>
      <c r="K174" s="4" t="s">
        <v>112</v>
      </c>
      <c r="L174" s="4" t="s">
        <v>74</v>
      </c>
      <c r="M174" s="4" t="s">
        <v>436</v>
      </c>
    </row>
    <row r="175" spans="1:13" x14ac:dyDescent="0.2">
      <c r="A175" s="19" t="s">
        <v>477</v>
      </c>
      <c r="B175" s="19" t="s">
        <v>435</v>
      </c>
      <c r="G175" s="4"/>
      <c r="H175" s="4" t="s">
        <v>66</v>
      </c>
      <c r="I175" s="4">
        <v>7</v>
      </c>
      <c r="J175" s="4">
        <v>13</v>
      </c>
      <c r="K175" s="4">
        <v>12</v>
      </c>
      <c r="L175" s="4">
        <v>13</v>
      </c>
      <c r="M175" s="4">
        <v>45</v>
      </c>
    </row>
    <row r="176" spans="1:13" x14ac:dyDescent="0.2">
      <c r="A176" s="19" t="s">
        <v>437</v>
      </c>
      <c r="B176" s="4" t="s">
        <v>106</v>
      </c>
      <c r="C176" s="4" t="s">
        <v>99</v>
      </c>
      <c r="D176" s="4" t="s">
        <v>112</v>
      </c>
      <c r="E176" s="4" t="s">
        <v>74</v>
      </c>
      <c r="F176" s="4" t="s">
        <v>436</v>
      </c>
      <c r="G176" s="19"/>
      <c r="H176" s="19" t="s">
        <v>118</v>
      </c>
      <c r="I176" s="19">
        <v>6</v>
      </c>
      <c r="J176" s="19">
        <v>7</v>
      </c>
      <c r="K176" s="19">
        <v>11</v>
      </c>
      <c r="L176" s="19">
        <v>5</v>
      </c>
      <c r="M176" s="19">
        <v>29</v>
      </c>
    </row>
    <row r="177" spans="1:13" x14ac:dyDescent="0.2">
      <c r="A177" s="20" t="s">
        <v>66</v>
      </c>
      <c r="B177" s="21">
        <v>7</v>
      </c>
      <c r="C177" s="21">
        <v>13</v>
      </c>
      <c r="D177" s="21">
        <v>12</v>
      </c>
      <c r="E177" s="21">
        <v>13</v>
      </c>
      <c r="F177" s="21">
        <v>45</v>
      </c>
      <c r="G177" s="4"/>
      <c r="H177" s="4" t="s">
        <v>87</v>
      </c>
      <c r="I177" s="4">
        <v>5</v>
      </c>
      <c r="J177" s="4">
        <v>13</v>
      </c>
      <c r="K177" s="4">
        <v>9</v>
      </c>
      <c r="L177" s="4">
        <v>16</v>
      </c>
      <c r="M177" s="4">
        <v>43</v>
      </c>
    </row>
    <row r="178" spans="1:13" x14ac:dyDescent="0.2">
      <c r="A178" s="20" t="s">
        <v>118</v>
      </c>
      <c r="B178" s="21">
        <v>6</v>
      </c>
      <c r="C178" s="21">
        <v>7</v>
      </c>
      <c r="D178" s="21">
        <v>11</v>
      </c>
      <c r="E178" s="21">
        <v>5</v>
      </c>
      <c r="F178" s="21">
        <v>29</v>
      </c>
      <c r="G178" s="4"/>
      <c r="H178" s="4" t="s">
        <v>104</v>
      </c>
      <c r="I178" s="4">
        <v>4</v>
      </c>
      <c r="J178" s="4">
        <v>9</v>
      </c>
      <c r="K178" s="4">
        <v>20</v>
      </c>
      <c r="L178" s="4">
        <v>13</v>
      </c>
      <c r="M178" s="4">
        <v>46</v>
      </c>
    </row>
    <row r="179" spans="1:13" x14ac:dyDescent="0.2">
      <c r="A179" s="20" t="s">
        <v>87</v>
      </c>
      <c r="B179" s="21">
        <v>5</v>
      </c>
      <c r="C179" s="21">
        <v>13</v>
      </c>
      <c r="D179" s="21">
        <v>9</v>
      </c>
      <c r="E179" s="21">
        <v>16</v>
      </c>
      <c r="F179" s="21">
        <v>43</v>
      </c>
      <c r="G179" s="4"/>
      <c r="H179" s="4" t="s">
        <v>436</v>
      </c>
      <c r="I179" s="4">
        <v>22</v>
      </c>
      <c r="J179" s="4">
        <v>42</v>
      </c>
      <c r="K179" s="4">
        <v>52</v>
      </c>
      <c r="L179" s="4">
        <v>47</v>
      </c>
      <c r="M179" s="4">
        <v>163</v>
      </c>
    </row>
    <row r="180" spans="1:13" x14ac:dyDescent="0.2">
      <c r="A180" s="20" t="s">
        <v>104</v>
      </c>
      <c r="B180" s="21">
        <v>4</v>
      </c>
      <c r="C180" s="21">
        <v>9</v>
      </c>
      <c r="D180" s="21">
        <v>20</v>
      </c>
      <c r="E180" s="21">
        <v>13</v>
      </c>
      <c r="F180" s="21">
        <v>46</v>
      </c>
      <c r="G180" s="4"/>
      <c r="H180" s="4"/>
      <c r="I180" s="4"/>
      <c r="J180" s="4"/>
      <c r="K180" s="4"/>
      <c r="L180" s="4"/>
      <c r="M180" s="4"/>
    </row>
    <row r="181" spans="1:13" x14ac:dyDescent="0.2">
      <c r="A181" s="20" t="s">
        <v>436</v>
      </c>
      <c r="B181" s="21">
        <v>22</v>
      </c>
      <c r="C181" s="21">
        <v>42</v>
      </c>
      <c r="D181" s="21">
        <v>52</v>
      </c>
      <c r="E181" s="21">
        <v>47</v>
      </c>
      <c r="F181" s="21">
        <v>163</v>
      </c>
      <c r="G181" s="4"/>
      <c r="H181" s="4"/>
      <c r="I181" s="4"/>
      <c r="J181" s="4"/>
      <c r="K181" s="4"/>
      <c r="L181" s="4"/>
      <c r="M181" s="4"/>
    </row>
    <row r="182" spans="1:13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x14ac:dyDescent="0.2">
      <c r="A183" s="19" t="s">
        <v>479</v>
      </c>
      <c r="B183" s="19" t="s">
        <v>435</v>
      </c>
      <c r="G183" s="4"/>
      <c r="H183" s="4" t="s">
        <v>479</v>
      </c>
      <c r="I183" s="4" t="s">
        <v>435</v>
      </c>
      <c r="J183" s="4"/>
      <c r="K183" s="4"/>
      <c r="L183" s="4"/>
      <c r="M183" s="4"/>
    </row>
    <row r="184" spans="1:13" x14ac:dyDescent="0.2">
      <c r="A184" s="19" t="s">
        <v>437</v>
      </c>
      <c r="B184" s="4" t="s">
        <v>106</v>
      </c>
      <c r="C184" s="4" t="s">
        <v>99</v>
      </c>
      <c r="D184" s="4" t="s">
        <v>112</v>
      </c>
      <c r="E184" s="4" t="s">
        <v>74</v>
      </c>
      <c r="F184" s="4" t="s">
        <v>436</v>
      </c>
      <c r="G184" s="19"/>
      <c r="H184" s="19" t="s">
        <v>437</v>
      </c>
      <c r="I184" s="19"/>
      <c r="J184" s="19" t="s">
        <v>99</v>
      </c>
      <c r="K184" s="97" t="s">
        <v>517</v>
      </c>
      <c r="L184" s="19" t="s">
        <v>74</v>
      </c>
      <c r="M184" s="19" t="s">
        <v>436</v>
      </c>
    </row>
    <row r="185" spans="1:13" x14ac:dyDescent="0.2">
      <c r="A185" s="20" t="s">
        <v>98</v>
      </c>
      <c r="B185" s="21"/>
      <c r="C185" s="21">
        <v>23</v>
      </c>
      <c r="D185" s="21">
        <v>4</v>
      </c>
      <c r="E185" s="21">
        <v>10</v>
      </c>
      <c r="F185" s="21">
        <v>37</v>
      </c>
      <c r="G185" s="4"/>
      <c r="H185" s="4" t="s">
        <v>98</v>
      </c>
      <c r="I185" s="4"/>
      <c r="J185" s="4">
        <v>23</v>
      </c>
      <c r="K185" s="4">
        <v>4</v>
      </c>
      <c r="L185" s="4">
        <v>10</v>
      </c>
      <c r="M185" s="4">
        <f>SUM(J185:L185)</f>
        <v>37</v>
      </c>
    </row>
    <row r="186" spans="1:13" x14ac:dyDescent="0.2">
      <c r="A186" s="20" t="s">
        <v>113</v>
      </c>
      <c r="B186" s="21">
        <v>7</v>
      </c>
      <c r="C186" s="21">
        <v>1</v>
      </c>
      <c r="D186" s="21">
        <v>15</v>
      </c>
      <c r="E186" s="21">
        <v>11</v>
      </c>
      <c r="F186" s="21">
        <v>34</v>
      </c>
      <c r="G186" s="4"/>
      <c r="H186" s="4" t="s">
        <v>113</v>
      </c>
      <c r="I186" s="4"/>
      <c r="J186" s="4">
        <v>19</v>
      </c>
      <c r="K186" s="4">
        <v>70</v>
      </c>
      <c r="L186" s="4">
        <v>37</v>
      </c>
      <c r="M186" s="4">
        <f>SUM(J186:L186)</f>
        <v>126</v>
      </c>
    </row>
    <row r="187" spans="1:13" x14ac:dyDescent="0.2">
      <c r="A187" s="20" t="s">
        <v>70</v>
      </c>
      <c r="B187" s="21">
        <v>15</v>
      </c>
      <c r="C187" s="21">
        <v>18</v>
      </c>
      <c r="D187" s="21">
        <v>33</v>
      </c>
      <c r="E187" s="21">
        <v>26</v>
      </c>
      <c r="F187" s="21">
        <v>92</v>
      </c>
      <c r="G187" s="4"/>
      <c r="H187" s="4" t="s">
        <v>436</v>
      </c>
      <c r="I187" s="4"/>
      <c r="J187" s="4">
        <f>SUM(J185:J186)</f>
        <v>42</v>
      </c>
      <c r="K187" s="4">
        <f>SUM(K185:K186)</f>
        <v>74</v>
      </c>
      <c r="L187" s="4">
        <f>SUM(L185:L186)</f>
        <v>47</v>
      </c>
      <c r="M187" s="4">
        <f>SUM(J187:L187)</f>
        <v>163</v>
      </c>
    </row>
    <row r="188" spans="1:13" x14ac:dyDescent="0.2">
      <c r="A188" s="20" t="s">
        <v>436</v>
      </c>
      <c r="B188" s="21">
        <v>22</v>
      </c>
      <c r="C188" s="21">
        <v>42</v>
      </c>
      <c r="D188" s="21">
        <v>52</v>
      </c>
      <c r="E188" s="21">
        <v>47</v>
      </c>
      <c r="F188" s="21">
        <v>163</v>
      </c>
      <c r="G188" s="4"/>
      <c r="H188" s="4"/>
      <c r="I188" s="4"/>
      <c r="J188" s="4"/>
      <c r="K188" s="4"/>
      <c r="L188" s="4"/>
      <c r="M188" s="4"/>
    </row>
    <row r="190" spans="1:13" x14ac:dyDescent="0.2">
      <c r="A190" s="19" t="s">
        <v>476</v>
      </c>
      <c r="B190" s="19" t="s">
        <v>435</v>
      </c>
    </row>
    <row r="191" spans="1:13" x14ac:dyDescent="0.2">
      <c r="A191" s="19" t="s">
        <v>437</v>
      </c>
      <c r="B191" s="4" t="s">
        <v>106</v>
      </c>
      <c r="C191" s="4" t="s">
        <v>99</v>
      </c>
      <c r="D191" s="4" t="s">
        <v>112</v>
      </c>
      <c r="E191" s="4" t="s">
        <v>74</v>
      </c>
      <c r="F191" s="4" t="s">
        <v>436</v>
      </c>
      <c r="G191" s="19"/>
      <c r="H191" s="19"/>
      <c r="I191" s="19"/>
      <c r="J191" s="19"/>
      <c r="K191" s="19"/>
      <c r="L191" s="19"/>
      <c r="M191" s="19"/>
    </row>
    <row r="192" spans="1:13" x14ac:dyDescent="0.2">
      <c r="A192" s="20" t="s">
        <v>63</v>
      </c>
      <c r="B192" s="21">
        <v>9</v>
      </c>
      <c r="C192" s="21">
        <v>3</v>
      </c>
      <c r="D192" s="21">
        <v>25</v>
      </c>
      <c r="E192" s="21">
        <v>13</v>
      </c>
      <c r="F192" s="21">
        <v>50</v>
      </c>
    </row>
    <row r="193" spans="1:13" x14ac:dyDescent="0.2">
      <c r="A193" s="20" t="s">
        <v>86</v>
      </c>
      <c r="B193" s="21">
        <v>13</v>
      </c>
      <c r="C193" s="21">
        <v>39</v>
      </c>
      <c r="D193" s="21">
        <v>27</v>
      </c>
      <c r="E193" s="21">
        <v>34</v>
      </c>
      <c r="F193" s="21">
        <v>113</v>
      </c>
    </row>
    <row r="194" spans="1:13" x14ac:dyDescent="0.2">
      <c r="A194" s="20" t="s">
        <v>436</v>
      </c>
      <c r="B194" s="21">
        <v>22</v>
      </c>
      <c r="C194" s="21">
        <v>42</v>
      </c>
      <c r="D194" s="21">
        <v>52</v>
      </c>
      <c r="E194" s="21">
        <v>47</v>
      </c>
      <c r="F194" s="21">
        <v>163</v>
      </c>
    </row>
    <row r="196" spans="1:13" x14ac:dyDescent="0.2">
      <c r="A196" s="19" t="s">
        <v>493</v>
      </c>
      <c r="B196" s="19" t="s">
        <v>435</v>
      </c>
      <c r="H196" t="s">
        <v>493</v>
      </c>
      <c r="I196" t="s">
        <v>435</v>
      </c>
    </row>
    <row r="197" spans="1:13" x14ac:dyDescent="0.2">
      <c r="A197" s="19" t="s">
        <v>437</v>
      </c>
      <c r="B197" s="4" t="s">
        <v>106</v>
      </c>
      <c r="C197" s="4" t="s">
        <v>99</v>
      </c>
      <c r="D197" s="4" t="s">
        <v>112</v>
      </c>
      <c r="E197" s="4" t="s">
        <v>74</v>
      </c>
      <c r="F197" s="4" t="s">
        <v>436</v>
      </c>
      <c r="H197" t="s">
        <v>437</v>
      </c>
      <c r="I197" t="s">
        <v>106</v>
      </c>
      <c r="J197" t="s">
        <v>99</v>
      </c>
      <c r="K197" t="s">
        <v>112</v>
      </c>
      <c r="L197" t="s">
        <v>74</v>
      </c>
      <c r="M197" t="s">
        <v>436</v>
      </c>
    </row>
    <row r="198" spans="1:13" x14ac:dyDescent="0.2">
      <c r="A198" s="20" t="s">
        <v>481</v>
      </c>
      <c r="B198" s="21">
        <v>3</v>
      </c>
      <c r="C198" s="21">
        <v>9</v>
      </c>
      <c r="D198" s="21"/>
      <c r="E198" s="21">
        <v>30</v>
      </c>
      <c r="F198" s="21">
        <v>42</v>
      </c>
      <c r="H198" t="s">
        <v>481</v>
      </c>
      <c r="I198">
        <v>3</v>
      </c>
      <c r="J198">
        <v>9</v>
      </c>
      <c r="L198">
        <v>30</v>
      </c>
      <c r="M198">
        <v>42</v>
      </c>
    </row>
    <row r="199" spans="1:13" x14ac:dyDescent="0.2">
      <c r="A199" s="20" t="s">
        <v>482</v>
      </c>
      <c r="B199" s="21">
        <v>10</v>
      </c>
      <c r="C199" s="21">
        <v>18</v>
      </c>
      <c r="D199" s="21">
        <v>28</v>
      </c>
      <c r="E199" s="21">
        <v>16</v>
      </c>
      <c r="F199" s="21">
        <v>72</v>
      </c>
      <c r="H199" t="s">
        <v>482</v>
      </c>
      <c r="I199">
        <v>10</v>
      </c>
      <c r="J199">
        <v>18</v>
      </c>
      <c r="K199">
        <v>28</v>
      </c>
      <c r="L199">
        <v>16</v>
      </c>
      <c r="M199">
        <v>72</v>
      </c>
    </row>
    <row r="200" spans="1:13" x14ac:dyDescent="0.2">
      <c r="A200" s="20" t="s">
        <v>491</v>
      </c>
      <c r="B200" s="21">
        <v>9</v>
      </c>
      <c r="C200" s="21">
        <v>14</v>
      </c>
      <c r="D200" s="21">
        <v>24</v>
      </c>
      <c r="E200" s="21">
        <v>1</v>
      </c>
      <c r="F200" s="21">
        <v>48</v>
      </c>
      <c r="H200" t="s">
        <v>491</v>
      </c>
      <c r="I200">
        <v>9</v>
      </c>
      <c r="J200">
        <v>14</v>
      </c>
      <c r="K200">
        <v>24</v>
      </c>
      <c r="L200">
        <v>1</v>
      </c>
      <c r="M200">
        <v>48</v>
      </c>
    </row>
    <row r="201" spans="1:13" x14ac:dyDescent="0.2">
      <c r="A201" s="20" t="s">
        <v>492</v>
      </c>
      <c r="B201" s="21"/>
      <c r="C201" s="21"/>
      <c r="D201" s="21"/>
      <c r="E201" s="21"/>
      <c r="F201" s="21"/>
      <c r="H201" t="s">
        <v>492</v>
      </c>
    </row>
    <row r="202" spans="1:13" x14ac:dyDescent="0.2">
      <c r="A202" s="20" t="s">
        <v>436</v>
      </c>
      <c r="B202" s="21">
        <v>22</v>
      </c>
      <c r="C202" s="21">
        <v>41</v>
      </c>
      <c r="D202" s="21">
        <v>52</v>
      </c>
      <c r="E202" s="21">
        <v>47</v>
      </c>
      <c r="F202" s="21">
        <v>162</v>
      </c>
      <c r="H202" t="s">
        <v>436</v>
      </c>
      <c r="I202">
        <v>22</v>
      </c>
      <c r="J202">
        <v>41</v>
      </c>
      <c r="K202">
        <v>52</v>
      </c>
      <c r="L202">
        <v>47</v>
      </c>
      <c r="M202">
        <v>162</v>
      </c>
    </row>
    <row r="204" spans="1:13" x14ac:dyDescent="0.2">
      <c r="A204" s="19" t="s">
        <v>498</v>
      </c>
      <c r="B204" s="19" t="s">
        <v>435</v>
      </c>
    </row>
    <row r="205" spans="1:13" x14ac:dyDescent="0.2">
      <c r="A205" s="19" t="s">
        <v>437</v>
      </c>
      <c r="B205" s="4" t="s">
        <v>106</v>
      </c>
      <c r="C205" s="4" t="s">
        <v>99</v>
      </c>
      <c r="D205" s="4" t="s">
        <v>112</v>
      </c>
      <c r="E205" s="4" t="s">
        <v>74</v>
      </c>
      <c r="F205" s="4" t="s">
        <v>436</v>
      </c>
      <c r="G205" s="19"/>
      <c r="H205" s="19"/>
      <c r="I205" s="19"/>
      <c r="J205" s="19"/>
      <c r="K205" s="19"/>
    </row>
    <row r="206" spans="1:13" x14ac:dyDescent="0.2">
      <c r="A206" s="20" t="s">
        <v>65</v>
      </c>
      <c r="B206" s="21">
        <v>9</v>
      </c>
      <c r="C206" s="21">
        <v>17</v>
      </c>
      <c r="D206" s="21">
        <v>17</v>
      </c>
      <c r="E206" s="21">
        <v>23</v>
      </c>
      <c r="F206" s="21">
        <v>66</v>
      </c>
    </row>
    <row r="207" spans="1:13" x14ac:dyDescent="0.2">
      <c r="A207" s="20" t="s">
        <v>494</v>
      </c>
      <c r="B207" s="21">
        <v>1</v>
      </c>
      <c r="C207" s="21">
        <v>4</v>
      </c>
      <c r="D207" s="21">
        <v>9</v>
      </c>
      <c r="E207" s="21">
        <v>3</v>
      </c>
      <c r="F207" s="21">
        <v>17</v>
      </c>
    </row>
    <row r="208" spans="1:13" x14ac:dyDescent="0.2">
      <c r="A208" s="20" t="s">
        <v>495</v>
      </c>
      <c r="B208" s="21">
        <v>4</v>
      </c>
      <c r="C208" s="21">
        <v>8</v>
      </c>
      <c r="D208" s="21">
        <v>10</v>
      </c>
      <c r="E208" s="21">
        <v>8</v>
      </c>
      <c r="F208" s="21">
        <v>30</v>
      </c>
    </row>
    <row r="209" spans="1:13" x14ac:dyDescent="0.2">
      <c r="A209" s="20" t="s">
        <v>525</v>
      </c>
      <c r="B209" s="21">
        <v>6</v>
      </c>
      <c r="C209" s="21">
        <v>1</v>
      </c>
      <c r="D209" s="21">
        <v>12</v>
      </c>
      <c r="E209" s="21">
        <v>5</v>
      </c>
      <c r="F209" s="21">
        <v>24</v>
      </c>
    </row>
    <row r="210" spans="1:13" x14ac:dyDescent="0.2">
      <c r="A210" s="20" t="s">
        <v>117</v>
      </c>
      <c r="B210" s="21">
        <v>2</v>
      </c>
      <c r="C210" s="21">
        <v>12</v>
      </c>
      <c r="D210" s="21">
        <v>4</v>
      </c>
      <c r="E210" s="21">
        <v>8</v>
      </c>
      <c r="F210" s="21">
        <v>26</v>
      </c>
    </row>
    <row r="211" spans="1:13" x14ac:dyDescent="0.2">
      <c r="A211" s="20" t="s">
        <v>436</v>
      </c>
      <c r="B211" s="21">
        <v>22</v>
      </c>
      <c r="C211" s="21">
        <v>42</v>
      </c>
      <c r="D211" s="21">
        <v>52</v>
      </c>
      <c r="E211" s="21">
        <v>47</v>
      </c>
      <c r="F211" s="21">
        <v>163</v>
      </c>
    </row>
    <row r="213" spans="1:13" x14ac:dyDescent="0.2">
      <c r="A213" s="19" t="s">
        <v>522</v>
      </c>
      <c r="B213" s="19" t="s">
        <v>435</v>
      </c>
    </row>
    <row r="214" spans="1:13" x14ac:dyDescent="0.2">
      <c r="A214" s="19" t="s">
        <v>437</v>
      </c>
      <c r="B214" s="4" t="s">
        <v>106</v>
      </c>
      <c r="C214" s="4" t="s">
        <v>99</v>
      </c>
      <c r="D214" s="4" t="s">
        <v>112</v>
      </c>
      <c r="E214" s="4" t="s">
        <v>74</v>
      </c>
      <c r="F214" s="4" t="s">
        <v>436</v>
      </c>
    </row>
    <row r="215" spans="1:13" x14ac:dyDescent="0.2">
      <c r="A215" s="20" t="s">
        <v>530</v>
      </c>
      <c r="B215" s="21">
        <v>5</v>
      </c>
      <c r="C215" s="21">
        <v>13</v>
      </c>
      <c r="D215" s="21">
        <v>3</v>
      </c>
      <c r="E215" s="21">
        <v>2</v>
      </c>
      <c r="F215" s="21">
        <v>23</v>
      </c>
    </row>
    <row r="216" spans="1:13" x14ac:dyDescent="0.2">
      <c r="A216" s="20" t="s">
        <v>529</v>
      </c>
      <c r="B216" s="21">
        <v>8</v>
      </c>
      <c r="C216" s="21">
        <v>13</v>
      </c>
      <c r="D216" s="21">
        <v>40</v>
      </c>
      <c r="E216" s="21">
        <v>2</v>
      </c>
      <c r="F216" s="21">
        <v>63</v>
      </c>
    </row>
    <row r="217" spans="1:13" x14ac:dyDescent="0.2">
      <c r="A217" s="20" t="s">
        <v>528</v>
      </c>
      <c r="B217" s="21">
        <v>2</v>
      </c>
      <c r="C217" s="21">
        <v>11</v>
      </c>
      <c r="D217" s="21">
        <v>3</v>
      </c>
      <c r="E217" s="21">
        <v>36</v>
      </c>
      <c r="F217" s="21">
        <v>52</v>
      </c>
    </row>
    <row r="218" spans="1:13" x14ac:dyDescent="0.2">
      <c r="A218" s="20" t="s">
        <v>527</v>
      </c>
      <c r="B218" s="21">
        <v>3</v>
      </c>
      <c r="C218" s="21">
        <v>2</v>
      </c>
      <c r="D218" s="21">
        <v>5</v>
      </c>
      <c r="E218" s="21">
        <v>6</v>
      </c>
      <c r="F218" s="21">
        <v>16</v>
      </c>
    </row>
    <row r="219" spans="1:13" x14ac:dyDescent="0.2">
      <c r="A219" s="20" t="s">
        <v>492</v>
      </c>
      <c r="B219" s="21"/>
      <c r="C219" s="21"/>
      <c r="D219" s="21"/>
      <c r="E219" s="21"/>
      <c r="F219" s="21"/>
    </row>
    <row r="220" spans="1:13" x14ac:dyDescent="0.2">
      <c r="A220" s="20" t="s">
        <v>436</v>
      </c>
      <c r="B220" s="21">
        <v>18</v>
      </c>
      <c r="C220" s="21">
        <v>39</v>
      </c>
      <c r="D220" s="21">
        <v>51</v>
      </c>
      <c r="E220" s="21">
        <v>46</v>
      </c>
      <c r="F220" s="21">
        <v>154</v>
      </c>
    </row>
    <row r="222" spans="1:13" x14ac:dyDescent="0.2">
      <c r="A222" s="19" t="s">
        <v>523</v>
      </c>
      <c r="B222" s="19" t="s">
        <v>435</v>
      </c>
      <c r="H222" t="s">
        <v>523</v>
      </c>
      <c r="I222" t="s">
        <v>435</v>
      </c>
    </row>
    <row r="223" spans="1:13" x14ac:dyDescent="0.2">
      <c r="A223" s="19" t="s">
        <v>437</v>
      </c>
      <c r="B223" s="4" t="s">
        <v>106</v>
      </c>
      <c r="C223" s="4" t="s">
        <v>99</v>
      </c>
      <c r="D223" s="4" t="s">
        <v>112</v>
      </c>
      <c r="E223" s="4" t="s">
        <v>74</v>
      </c>
      <c r="F223" s="4" t="s">
        <v>436</v>
      </c>
      <c r="H223" t="s">
        <v>437</v>
      </c>
      <c r="I223" t="s">
        <v>106</v>
      </c>
      <c r="J223" t="s">
        <v>99</v>
      </c>
      <c r="K223" t="s">
        <v>112</v>
      </c>
      <c r="L223" t="s">
        <v>74</v>
      </c>
      <c r="M223" t="s">
        <v>436</v>
      </c>
    </row>
    <row r="224" spans="1:13" x14ac:dyDescent="0.2">
      <c r="A224" s="20" t="s">
        <v>97</v>
      </c>
      <c r="B224" s="21">
        <v>7</v>
      </c>
      <c r="C224" s="21">
        <v>20</v>
      </c>
      <c r="D224" s="21">
        <v>3</v>
      </c>
      <c r="E224" s="21">
        <v>28</v>
      </c>
      <c r="F224" s="21">
        <v>58</v>
      </c>
      <c r="H224" t="s">
        <v>97</v>
      </c>
      <c r="I224">
        <v>7</v>
      </c>
      <c r="J224">
        <v>20</v>
      </c>
      <c r="K224">
        <v>3</v>
      </c>
      <c r="L224">
        <v>28</v>
      </c>
      <c r="M224">
        <v>58</v>
      </c>
    </row>
    <row r="225" spans="1:13" x14ac:dyDescent="0.2">
      <c r="A225" s="20" t="s">
        <v>531</v>
      </c>
      <c r="B225" s="21">
        <v>12</v>
      </c>
      <c r="C225" s="21">
        <v>15</v>
      </c>
      <c r="D225" s="21">
        <v>43</v>
      </c>
      <c r="E225" s="21">
        <v>7</v>
      </c>
      <c r="F225" s="21">
        <v>77</v>
      </c>
      <c r="H225" t="s">
        <v>531</v>
      </c>
      <c r="I225">
        <v>12</v>
      </c>
      <c r="J225">
        <v>15</v>
      </c>
      <c r="K225">
        <v>43</v>
      </c>
      <c r="L225">
        <v>7</v>
      </c>
      <c r="M225">
        <v>77</v>
      </c>
    </row>
    <row r="226" spans="1:13" x14ac:dyDescent="0.2">
      <c r="A226" s="20" t="s">
        <v>532</v>
      </c>
      <c r="B226" s="21">
        <v>3</v>
      </c>
      <c r="C226" s="21">
        <v>7</v>
      </c>
      <c r="D226" s="21">
        <v>6</v>
      </c>
      <c r="E226" s="21">
        <v>12</v>
      </c>
      <c r="F226" s="21">
        <v>28</v>
      </c>
      <c r="H226" t="s">
        <v>532</v>
      </c>
      <c r="I226">
        <v>3</v>
      </c>
      <c r="J226">
        <v>7</v>
      </c>
      <c r="K226">
        <v>6</v>
      </c>
      <c r="L226">
        <v>12</v>
      </c>
      <c r="M226">
        <v>28</v>
      </c>
    </row>
    <row r="227" spans="1:13" x14ac:dyDescent="0.2">
      <c r="A227" s="20" t="s">
        <v>436</v>
      </c>
      <c r="B227" s="21">
        <v>22</v>
      </c>
      <c r="C227" s="21">
        <v>42</v>
      </c>
      <c r="D227" s="21">
        <v>52</v>
      </c>
      <c r="E227" s="21">
        <v>47</v>
      </c>
      <c r="F227" s="21">
        <v>163</v>
      </c>
      <c r="H227" t="s">
        <v>436</v>
      </c>
      <c r="I227">
        <v>22</v>
      </c>
      <c r="J227">
        <v>42</v>
      </c>
      <c r="K227">
        <v>52</v>
      </c>
      <c r="L227">
        <v>47</v>
      </c>
      <c r="M227">
        <v>163</v>
      </c>
    </row>
    <row r="229" spans="1:13" x14ac:dyDescent="0.2">
      <c r="A229" s="19" t="s">
        <v>523</v>
      </c>
      <c r="B229" s="19" t="s">
        <v>435</v>
      </c>
    </row>
    <row r="230" spans="1:13" x14ac:dyDescent="0.2">
      <c r="A230" s="19" t="s">
        <v>437</v>
      </c>
      <c r="B230" s="4" t="s">
        <v>106</v>
      </c>
      <c r="C230" s="4" t="s">
        <v>99</v>
      </c>
      <c r="D230" s="4" t="s">
        <v>112</v>
      </c>
      <c r="E230" s="4" t="s">
        <v>74</v>
      </c>
      <c r="F230" s="4" t="s">
        <v>436</v>
      </c>
      <c r="G230" s="19"/>
      <c r="H230" s="19"/>
      <c r="I230" s="19"/>
      <c r="J230" s="19"/>
      <c r="K230" s="19"/>
    </row>
    <row r="231" spans="1:13" x14ac:dyDescent="0.2">
      <c r="A231" s="20" t="s">
        <v>98</v>
      </c>
      <c r="B231" s="21"/>
      <c r="C231" s="21">
        <v>23</v>
      </c>
      <c r="D231" s="21">
        <v>4</v>
      </c>
      <c r="E231" s="21">
        <v>10</v>
      </c>
      <c r="F231" s="21">
        <v>37</v>
      </c>
    </row>
    <row r="232" spans="1:13" x14ac:dyDescent="0.2">
      <c r="A232" s="20" t="s">
        <v>113</v>
      </c>
      <c r="B232" s="21">
        <v>7</v>
      </c>
      <c r="C232" s="21">
        <v>1</v>
      </c>
      <c r="D232" s="21">
        <v>15</v>
      </c>
      <c r="E232" s="21">
        <v>11</v>
      </c>
      <c r="F232" s="21">
        <v>34</v>
      </c>
    </row>
    <row r="233" spans="1:13" x14ac:dyDescent="0.2">
      <c r="A233" s="20" t="s">
        <v>70</v>
      </c>
      <c r="B233" s="21">
        <v>15</v>
      </c>
      <c r="C233" s="21">
        <v>18</v>
      </c>
      <c r="D233" s="21">
        <v>33</v>
      </c>
      <c r="E233" s="21">
        <v>26</v>
      </c>
      <c r="F233" s="21">
        <v>92</v>
      </c>
    </row>
    <row r="234" spans="1:13" x14ac:dyDescent="0.2">
      <c r="A234" s="20" t="s">
        <v>436</v>
      </c>
      <c r="B234" s="21">
        <v>22</v>
      </c>
      <c r="C234" s="21">
        <v>42</v>
      </c>
      <c r="D234" s="21">
        <v>52</v>
      </c>
      <c r="E234" s="21">
        <v>47</v>
      </c>
      <c r="F234" s="21">
        <v>163</v>
      </c>
    </row>
    <row r="236" spans="1:13" x14ac:dyDescent="0.2">
      <c r="A236" s="19" t="s">
        <v>479</v>
      </c>
      <c r="B236" s="19" t="s">
        <v>435</v>
      </c>
    </row>
    <row r="237" spans="1:13" x14ac:dyDescent="0.2">
      <c r="A237" s="19" t="s">
        <v>437</v>
      </c>
      <c r="B237" s="4" t="s">
        <v>98</v>
      </c>
      <c r="C237" s="4" t="s">
        <v>113</v>
      </c>
      <c r="D237" s="4" t="s">
        <v>75</v>
      </c>
      <c r="E237" s="4" t="s">
        <v>107</v>
      </c>
      <c r="F237" s="4" t="s">
        <v>123</v>
      </c>
      <c r="G237" s="4" t="s">
        <v>436</v>
      </c>
      <c r="H237" s="19"/>
      <c r="I237" s="19"/>
      <c r="J237" s="19"/>
      <c r="K237" s="19"/>
    </row>
    <row r="238" spans="1:13" x14ac:dyDescent="0.2">
      <c r="A238" s="20" t="s">
        <v>98</v>
      </c>
      <c r="B238" s="21">
        <v>7</v>
      </c>
      <c r="C238" s="21"/>
      <c r="D238" s="21">
        <v>10</v>
      </c>
      <c r="E238" s="21">
        <v>4</v>
      </c>
      <c r="F238" s="21">
        <v>16</v>
      </c>
      <c r="G238" s="21">
        <v>37</v>
      </c>
    </row>
    <row r="239" spans="1:13" x14ac:dyDescent="0.2">
      <c r="A239" s="20" t="s">
        <v>113</v>
      </c>
      <c r="B239" s="21">
        <v>3</v>
      </c>
      <c r="C239" s="21">
        <v>5</v>
      </c>
      <c r="D239" s="21">
        <v>4</v>
      </c>
      <c r="E239" s="21">
        <v>14</v>
      </c>
      <c r="F239" s="21">
        <v>8</v>
      </c>
      <c r="G239" s="21">
        <v>34</v>
      </c>
    </row>
    <row r="240" spans="1:13" x14ac:dyDescent="0.2">
      <c r="A240" s="20" t="s">
        <v>70</v>
      </c>
      <c r="B240" s="21">
        <v>11</v>
      </c>
      <c r="C240" s="21">
        <v>5</v>
      </c>
      <c r="D240" s="21">
        <v>26</v>
      </c>
      <c r="E240" s="21">
        <v>20</v>
      </c>
      <c r="F240" s="21">
        <v>30</v>
      </c>
      <c r="G240" s="21">
        <v>92</v>
      </c>
    </row>
    <row r="241" spans="1:7" x14ac:dyDescent="0.2">
      <c r="A241" s="20" t="s">
        <v>436</v>
      </c>
      <c r="B241" s="21">
        <v>21</v>
      </c>
      <c r="C241" s="21">
        <v>10</v>
      </c>
      <c r="D241" s="21">
        <v>40</v>
      </c>
      <c r="E241" s="21">
        <v>38</v>
      </c>
      <c r="F241" s="21">
        <v>54</v>
      </c>
      <c r="G241" s="21">
        <v>163</v>
      </c>
    </row>
    <row r="242" spans="1:7" x14ac:dyDescent="0.2">
      <c r="A242" s="4"/>
      <c r="B242" s="4"/>
      <c r="C242" s="4"/>
      <c r="D242" s="4"/>
      <c r="E242" s="4"/>
      <c r="F242" s="4"/>
      <c r="G242" s="4"/>
    </row>
    <row r="243" spans="1:7" x14ac:dyDescent="0.2">
      <c r="A243" s="19" t="s">
        <v>476</v>
      </c>
      <c r="B243" s="19" t="s">
        <v>435</v>
      </c>
    </row>
    <row r="244" spans="1:7" x14ac:dyDescent="0.2">
      <c r="A244" s="19" t="s">
        <v>437</v>
      </c>
      <c r="B244" s="4" t="s">
        <v>98</v>
      </c>
      <c r="C244" s="4" t="s">
        <v>113</v>
      </c>
      <c r="D244" s="4" t="s">
        <v>75</v>
      </c>
      <c r="E244" s="4" t="s">
        <v>107</v>
      </c>
      <c r="F244" s="4" t="s">
        <v>123</v>
      </c>
      <c r="G244" s="4" t="s">
        <v>436</v>
      </c>
    </row>
    <row r="245" spans="1:7" x14ac:dyDescent="0.2">
      <c r="A245" s="20" t="s">
        <v>63</v>
      </c>
      <c r="B245" s="21">
        <v>5</v>
      </c>
      <c r="C245" s="21">
        <v>5</v>
      </c>
      <c r="D245" s="21">
        <v>10</v>
      </c>
      <c r="E245" s="21">
        <v>14</v>
      </c>
      <c r="F245" s="21">
        <v>16</v>
      </c>
      <c r="G245" s="21">
        <v>50</v>
      </c>
    </row>
    <row r="246" spans="1:7" x14ac:dyDescent="0.2">
      <c r="A246" s="20" t="s">
        <v>86</v>
      </c>
      <c r="B246" s="21">
        <v>16</v>
      </c>
      <c r="C246" s="21">
        <v>5</v>
      </c>
      <c r="D246" s="21">
        <v>30</v>
      </c>
      <c r="E246" s="21">
        <v>24</v>
      </c>
      <c r="F246" s="21">
        <v>38</v>
      </c>
      <c r="G246" s="21">
        <v>113</v>
      </c>
    </row>
    <row r="247" spans="1:7" x14ac:dyDescent="0.2">
      <c r="A247" s="20" t="s">
        <v>436</v>
      </c>
      <c r="B247" s="21">
        <v>21</v>
      </c>
      <c r="C247" s="21">
        <v>10</v>
      </c>
      <c r="D247" s="21">
        <v>40</v>
      </c>
      <c r="E247" s="21">
        <v>38</v>
      </c>
      <c r="F247" s="21">
        <v>54</v>
      </c>
      <c r="G247" s="21">
        <v>163</v>
      </c>
    </row>
    <row r="248" spans="1:7" x14ac:dyDescent="0.2">
      <c r="A248" s="4"/>
      <c r="B248" s="4"/>
      <c r="C248" s="4"/>
      <c r="D248" s="4"/>
      <c r="E248" s="4"/>
      <c r="F248" s="4"/>
      <c r="G248" s="4"/>
    </row>
    <row r="249" spans="1:7" x14ac:dyDescent="0.2">
      <c r="A249" s="19" t="s">
        <v>478</v>
      </c>
      <c r="B249" s="19" t="s">
        <v>435</v>
      </c>
    </row>
    <row r="250" spans="1:7" x14ac:dyDescent="0.2">
      <c r="A250" s="19" t="s">
        <v>437</v>
      </c>
      <c r="B250" s="4" t="s">
        <v>98</v>
      </c>
      <c r="C250" s="4" t="s">
        <v>113</v>
      </c>
      <c r="D250" s="4" t="s">
        <v>75</v>
      </c>
      <c r="E250" s="4" t="s">
        <v>107</v>
      </c>
      <c r="F250" s="4" t="s">
        <v>123</v>
      </c>
      <c r="G250" s="4" t="s">
        <v>436</v>
      </c>
    </row>
    <row r="251" spans="1:7" x14ac:dyDescent="0.2">
      <c r="A251" s="20" t="s">
        <v>116</v>
      </c>
      <c r="B251" s="21">
        <v>7</v>
      </c>
      <c r="C251" s="21">
        <v>2</v>
      </c>
      <c r="D251" s="21">
        <v>14</v>
      </c>
      <c r="E251" s="21">
        <v>12</v>
      </c>
      <c r="F251" s="21">
        <v>23</v>
      </c>
      <c r="G251" s="21">
        <v>58</v>
      </c>
    </row>
    <row r="252" spans="1:7" x14ac:dyDescent="0.2">
      <c r="A252" s="20" t="s">
        <v>64</v>
      </c>
      <c r="B252" s="21">
        <v>12</v>
      </c>
      <c r="C252" s="21">
        <v>7</v>
      </c>
      <c r="D252" s="21">
        <v>21</v>
      </c>
      <c r="E252" s="21">
        <v>23</v>
      </c>
      <c r="F252" s="21">
        <v>30</v>
      </c>
      <c r="G252" s="21">
        <v>93</v>
      </c>
    </row>
    <row r="253" spans="1:7" x14ac:dyDescent="0.2">
      <c r="A253" s="20" t="s">
        <v>136</v>
      </c>
      <c r="B253" s="21">
        <v>2</v>
      </c>
      <c r="C253" s="21">
        <v>1</v>
      </c>
      <c r="D253" s="21">
        <v>3</v>
      </c>
      <c r="E253" s="21">
        <v>2</v>
      </c>
      <c r="F253" s="21"/>
      <c r="G253" s="21">
        <v>8</v>
      </c>
    </row>
    <row r="254" spans="1:7" x14ac:dyDescent="0.2">
      <c r="A254" s="20" t="s">
        <v>149</v>
      </c>
      <c r="B254" s="21"/>
      <c r="C254" s="21"/>
      <c r="D254" s="21">
        <v>2</v>
      </c>
      <c r="E254" s="21">
        <v>1</v>
      </c>
      <c r="F254" s="21">
        <v>1</v>
      </c>
      <c r="G254" s="21">
        <v>4</v>
      </c>
    </row>
    <row r="255" spans="1:7" x14ac:dyDescent="0.2">
      <c r="A255" s="20" t="s">
        <v>436</v>
      </c>
      <c r="B255" s="21">
        <v>21</v>
      </c>
      <c r="C255" s="21">
        <v>10</v>
      </c>
      <c r="D255" s="21">
        <v>40</v>
      </c>
      <c r="E255" s="21">
        <v>38</v>
      </c>
      <c r="F255" s="21">
        <v>54</v>
      </c>
      <c r="G255" s="21">
        <v>163</v>
      </c>
    </row>
    <row r="256" spans="1:7" x14ac:dyDescent="0.2">
      <c r="A256" s="4"/>
      <c r="B256" s="4"/>
      <c r="C256" s="4"/>
      <c r="D256" s="4"/>
      <c r="E256" s="4"/>
      <c r="F256" s="4"/>
      <c r="G256" s="4"/>
    </row>
    <row r="257" spans="1:7" x14ac:dyDescent="0.2">
      <c r="A257" s="19" t="s">
        <v>479</v>
      </c>
      <c r="B257" s="19" t="s">
        <v>435</v>
      </c>
    </row>
    <row r="258" spans="1:7" x14ac:dyDescent="0.2">
      <c r="A258" s="19" t="s">
        <v>437</v>
      </c>
      <c r="B258" s="4" t="s">
        <v>98</v>
      </c>
      <c r="C258" s="4" t="s">
        <v>113</v>
      </c>
      <c r="D258" s="4" t="s">
        <v>75</v>
      </c>
      <c r="E258" s="4" t="s">
        <v>107</v>
      </c>
      <c r="F258" s="4" t="s">
        <v>123</v>
      </c>
      <c r="G258" s="4" t="s">
        <v>436</v>
      </c>
    </row>
    <row r="259" spans="1:7" x14ac:dyDescent="0.2">
      <c r="A259" s="20" t="s">
        <v>98</v>
      </c>
      <c r="B259" s="21">
        <v>7</v>
      </c>
      <c r="C259" s="21"/>
      <c r="D259" s="21">
        <v>10</v>
      </c>
      <c r="E259" s="21">
        <v>4</v>
      </c>
      <c r="F259" s="21">
        <v>16</v>
      </c>
      <c r="G259" s="21">
        <v>37</v>
      </c>
    </row>
    <row r="260" spans="1:7" x14ac:dyDescent="0.2">
      <c r="A260" s="20" t="s">
        <v>113</v>
      </c>
      <c r="B260" s="21">
        <v>3</v>
      </c>
      <c r="C260" s="21">
        <v>5</v>
      </c>
      <c r="D260" s="21">
        <v>4</v>
      </c>
      <c r="E260" s="21">
        <v>14</v>
      </c>
      <c r="F260" s="21">
        <v>8</v>
      </c>
      <c r="G260" s="21">
        <v>34</v>
      </c>
    </row>
    <row r="261" spans="1:7" x14ac:dyDescent="0.2">
      <c r="A261" s="20" t="s">
        <v>70</v>
      </c>
      <c r="B261" s="21">
        <v>11</v>
      </c>
      <c r="C261" s="21">
        <v>5</v>
      </c>
      <c r="D261" s="21">
        <v>26</v>
      </c>
      <c r="E261" s="21">
        <v>20</v>
      </c>
      <c r="F261" s="21">
        <v>30</v>
      </c>
      <c r="G261" s="21">
        <v>92</v>
      </c>
    </row>
    <row r="262" spans="1:7" x14ac:dyDescent="0.2">
      <c r="A262" s="20" t="s">
        <v>436</v>
      </c>
      <c r="B262" s="21">
        <v>21</v>
      </c>
      <c r="C262" s="21">
        <v>10</v>
      </c>
      <c r="D262" s="21">
        <v>40</v>
      </c>
      <c r="E262" s="21">
        <v>38</v>
      </c>
      <c r="F262" s="21">
        <v>54</v>
      </c>
      <c r="G262" s="21">
        <v>163</v>
      </c>
    </row>
    <row r="264" spans="1:7" x14ac:dyDescent="0.2">
      <c r="A264" s="19" t="s">
        <v>493</v>
      </c>
      <c r="B264" s="19" t="s">
        <v>435</v>
      </c>
    </row>
    <row r="265" spans="1:7" x14ac:dyDescent="0.2">
      <c r="A265" s="19" t="s">
        <v>437</v>
      </c>
      <c r="B265" s="4" t="s">
        <v>98</v>
      </c>
      <c r="C265" s="4" t="s">
        <v>113</v>
      </c>
      <c r="D265" s="4" t="s">
        <v>75</v>
      </c>
      <c r="E265" s="4" t="s">
        <v>107</v>
      </c>
      <c r="F265" s="4" t="s">
        <v>123</v>
      </c>
      <c r="G265" s="4" t="s">
        <v>436</v>
      </c>
    </row>
    <row r="266" spans="1:7" x14ac:dyDescent="0.2">
      <c r="A266" s="20" t="s">
        <v>481</v>
      </c>
      <c r="B266" s="21">
        <v>7</v>
      </c>
      <c r="C266" s="21">
        <v>2</v>
      </c>
      <c r="D266" s="21">
        <v>7</v>
      </c>
      <c r="E266" s="21">
        <v>7</v>
      </c>
      <c r="F266" s="21">
        <v>19</v>
      </c>
      <c r="G266" s="21">
        <v>42</v>
      </c>
    </row>
    <row r="267" spans="1:7" x14ac:dyDescent="0.2">
      <c r="A267" s="20" t="s">
        <v>482</v>
      </c>
      <c r="B267" s="21">
        <v>13</v>
      </c>
      <c r="C267" s="21">
        <v>6</v>
      </c>
      <c r="D267" s="21">
        <v>21</v>
      </c>
      <c r="E267" s="21">
        <v>11</v>
      </c>
      <c r="F267" s="21">
        <v>21</v>
      </c>
      <c r="G267" s="21">
        <v>72</v>
      </c>
    </row>
    <row r="268" spans="1:7" x14ac:dyDescent="0.2">
      <c r="A268" s="20" t="s">
        <v>491</v>
      </c>
      <c r="B268" s="21">
        <v>1</v>
      </c>
      <c r="C268" s="21">
        <v>2</v>
      </c>
      <c r="D268" s="21">
        <v>12</v>
      </c>
      <c r="E268" s="21">
        <v>20</v>
      </c>
      <c r="F268" s="21">
        <v>13</v>
      </c>
      <c r="G268" s="21">
        <v>48</v>
      </c>
    </row>
    <row r="269" spans="1:7" x14ac:dyDescent="0.2">
      <c r="A269" s="20" t="s">
        <v>492</v>
      </c>
      <c r="B269" s="21"/>
      <c r="C269" s="21"/>
      <c r="D269" s="21"/>
      <c r="E269" s="21"/>
      <c r="F269" s="21"/>
      <c r="G269" s="21"/>
    </row>
    <row r="270" spans="1:7" x14ac:dyDescent="0.2">
      <c r="A270" s="20" t="s">
        <v>436</v>
      </c>
      <c r="B270" s="21">
        <v>21</v>
      </c>
      <c r="C270" s="21">
        <v>10</v>
      </c>
      <c r="D270" s="21">
        <v>40</v>
      </c>
      <c r="E270" s="21">
        <v>38</v>
      </c>
      <c r="F270" s="21">
        <v>53</v>
      </c>
      <c r="G270" s="21">
        <v>162</v>
      </c>
    </row>
    <row r="272" spans="1:7" x14ac:dyDescent="0.2">
      <c r="A272" s="19" t="s">
        <v>477</v>
      </c>
      <c r="B272" s="19" t="s">
        <v>435</v>
      </c>
    </row>
    <row r="273" spans="1:13" x14ac:dyDescent="0.2">
      <c r="A273" s="19" t="s">
        <v>437</v>
      </c>
      <c r="B273" s="4" t="s">
        <v>98</v>
      </c>
      <c r="C273" s="4" t="s">
        <v>113</v>
      </c>
      <c r="D273" s="4" t="s">
        <v>75</v>
      </c>
      <c r="E273" s="4" t="s">
        <v>107</v>
      </c>
      <c r="F273" s="4" t="s">
        <v>123</v>
      </c>
      <c r="G273" s="4" t="s">
        <v>436</v>
      </c>
    </row>
    <row r="274" spans="1:13" x14ac:dyDescent="0.2">
      <c r="A274" s="20" t="s">
        <v>66</v>
      </c>
      <c r="B274" s="21">
        <v>4</v>
      </c>
      <c r="C274" s="21">
        <v>3</v>
      </c>
      <c r="D274" s="21">
        <v>7</v>
      </c>
      <c r="E274" s="21">
        <v>9</v>
      </c>
      <c r="F274" s="21">
        <v>22</v>
      </c>
      <c r="G274" s="21">
        <v>45</v>
      </c>
    </row>
    <row r="275" spans="1:13" x14ac:dyDescent="0.2">
      <c r="A275" s="20" t="s">
        <v>118</v>
      </c>
      <c r="B275" s="21">
        <v>5</v>
      </c>
      <c r="C275" s="21">
        <v>1</v>
      </c>
      <c r="D275" s="21">
        <v>14</v>
      </c>
      <c r="E275" s="21">
        <v>5</v>
      </c>
      <c r="F275" s="21">
        <v>4</v>
      </c>
      <c r="G275" s="21">
        <v>29</v>
      </c>
    </row>
    <row r="276" spans="1:13" x14ac:dyDescent="0.2">
      <c r="A276" s="20" t="s">
        <v>87</v>
      </c>
      <c r="B276" s="21">
        <v>4</v>
      </c>
      <c r="C276" s="21">
        <v>4</v>
      </c>
      <c r="D276" s="21">
        <v>12</v>
      </c>
      <c r="E276" s="21">
        <v>7</v>
      </c>
      <c r="F276" s="21">
        <v>16</v>
      </c>
      <c r="G276" s="21">
        <v>43</v>
      </c>
    </row>
    <row r="277" spans="1:13" x14ac:dyDescent="0.2">
      <c r="A277" s="20" t="s">
        <v>104</v>
      </c>
      <c r="B277" s="21">
        <v>8</v>
      </c>
      <c r="C277" s="21">
        <v>2</v>
      </c>
      <c r="D277" s="21">
        <v>7</v>
      </c>
      <c r="E277" s="21">
        <v>17</v>
      </c>
      <c r="F277" s="21">
        <v>12</v>
      </c>
      <c r="G277" s="21">
        <v>46</v>
      </c>
    </row>
    <row r="278" spans="1:13" x14ac:dyDescent="0.2">
      <c r="A278" s="20" t="s">
        <v>436</v>
      </c>
      <c r="B278" s="21">
        <v>21</v>
      </c>
      <c r="C278" s="21">
        <v>10</v>
      </c>
      <c r="D278" s="21">
        <v>40</v>
      </c>
      <c r="E278" s="21">
        <v>38</v>
      </c>
      <c r="F278" s="21">
        <v>54</v>
      </c>
      <c r="G278" s="21">
        <v>163</v>
      </c>
    </row>
    <row r="280" spans="1:13" x14ac:dyDescent="0.2">
      <c r="A280" s="19" t="s">
        <v>522</v>
      </c>
      <c r="B280" s="19" t="s">
        <v>435</v>
      </c>
    </row>
    <row r="281" spans="1:13" x14ac:dyDescent="0.2">
      <c r="A281" s="19" t="s">
        <v>437</v>
      </c>
      <c r="B281" s="4" t="s">
        <v>98</v>
      </c>
      <c r="C281" s="4" t="s">
        <v>113</v>
      </c>
      <c r="D281" s="4" t="s">
        <v>75</v>
      </c>
      <c r="E281" s="4" t="s">
        <v>107</v>
      </c>
      <c r="F281" s="4" t="s">
        <v>123</v>
      </c>
      <c r="G281" s="4" t="s">
        <v>436</v>
      </c>
      <c r="H281" s="19"/>
      <c r="I281" s="19"/>
      <c r="J281" s="19"/>
      <c r="K281" s="19"/>
      <c r="L281" s="19"/>
      <c r="M281" s="19"/>
    </row>
    <row r="282" spans="1:13" x14ac:dyDescent="0.2">
      <c r="A282" s="20" t="s">
        <v>530</v>
      </c>
      <c r="B282" s="21">
        <v>2</v>
      </c>
      <c r="C282" s="21">
        <v>1</v>
      </c>
      <c r="D282" s="21">
        <v>11</v>
      </c>
      <c r="E282" s="21">
        <v>2</v>
      </c>
      <c r="F282" s="21">
        <v>7</v>
      </c>
      <c r="G282" s="21">
        <v>23</v>
      </c>
    </row>
    <row r="283" spans="1:13" x14ac:dyDescent="0.2">
      <c r="A283" s="20" t="s">
        <v>529</v>
      </c>
      <c r="B283" s="21">
        <v>5</v>
      </c>
      <c r="C283" s="21">
        <v>6</v>
      </c>
      <c r="D283" s="21">
        <v>13</v>
      </c>
      <c r="E283" s="21">
        <v>21</v>
      </c>
      <c r="F283" s="21">
        <v>18</v>
      </c>
      <c r="G283" s="21">
        <v>63</v>
      </c>
    </row>
    <row r="284" spans="1:13" x14ac:dyDescent="0.2">
      <c r="A284" s="20" t="s">
        <v>528</v>
      </c>
      <c r="B284" s="21">
        <v>11</v>
      </c>
      <c r="C284" s="21">
        <v>1</v>
      </c>
      <c r="D284" s="21">
        <v>9</v>
      </c>
      <c r="E284" s="21">
        <v>7</v>
      </c>
      <c r="F284" s="21">
        <v>24</v>
      </c>
      <c r="G284" s="21">
        <v>52</v>
      </c>
    </row>
    <row r="285" spans="1:13" x14ac:dyDescent="0.2">
      <c r="A285" s="20" t="s">
        <v>527</v>
      </c>
      <c r="B285" s="21">
        <v>3</v>
      </c>
      <c r="C285" s="21">
        <v>1</v>
      </c>
      <c r="D285" s="21">
        <v>4</v>
      </c>
      <c r="E285" s="21">
        <v>5</v>
      </c>
      <c r="F285" s="21">
        <v>3</v>
      </c>
      <c r="G285" s="21">
        <v>16</v>
      </c>
    </row>
    <row r="286" spans="1:13" x14ac:dyDescent="0.2">
      <c r="A286" s="20" t="s">
        <v>492</v>
      </c>
      <c r="B286" s="21"/>
      <c r="C286" s="21"/>
      <c r="D286" s="21"/>
      <c r="E286" s="21"/>
      <c r="F286" s="21"/>
      <c r="G286" s="21"/>
    </row>
    <row r="287" spans="1:13" x14ac:dyDescent="0.2">
      <c r="A287" s="20" t="s">
        <v>436</v>
      </c>
      <c r="B287" s="21">
        <v>21</v>
      </c>
      <c r="C287" s="21">
        <v>9</v>
      </c>
      <c r="D287" s="21">
        <v>37</v>
      </c>
      <c r="E287" s="21">
        <v>35</v>
      </c>
      <c r="F287" s="21">
        <v>52</v>
      </c>
      <c r="G287" s="21">
        <v>154</v>
      </c>
    </row>
    <row r="289" spans="1:13" x14ac:dyDescent="0.2">
      <c r="A289" s="19" t="s">
        <v>523</v>
      </c>
      <c r="B289" s="19" t="s">
        <v>435</v>
      </c>
    </row>
    <row r="290" spans="1:13" x14ac:dyDescent="0.2">
      <c r="A290" s="19" t="s">
        <v>437</v>
      </c>
      <c r="B290" s="4" t="s">
        <v>98</v>
      </c>
      <c r="C290" s="4" t="s">
        <v>113</v>
      </c>
      <c r="D290" s="4" t="s">
        <v>75</v>
      </c>
      <c r="E290" s="4" t="s">
        <v>107</v>
      </c>
      <c r="F290" s="4" t="s">
        <v>123</v>
      </c>
      <c r="G290" s="4" t="s">
        <v>436</v>
      </c>
    </row>
    <row r="291" spans="1:13" x14ac:dyDescent="0.2">
      <c r="A291" s="20" t="s">
        <v>97</v>
      </c>
      <c r="B291" s="21">
        <v>8</v>
      </c>
      <c r="C291" s="21">
        <v>1</v>
      </c>
      <c r="D291" s="21">
        <v>16</v>
      </c>
      <c r="E291" s="21">
        <v>7</v>
      </c>
      <c r="F291" s="21">
        <v>26</v>
      </c>
      <c r="G291" s="21">
        <v>58</v>
      </c>
    </row>
    <row r="292" spans="1:13" x14ac:dyDescent="0.2">
      <c r="A292" s="20" t="s">
        <v>531</v>
      </c>
      <c r="B292" s="21">
        <v>4</v>
      </c>
      <c r="C292" s="21">
        <v>5</v>
      </c>
      <c r="D292" s="21">
        <v>21</v>
      </c>
      <c r="E292" s="21">
        <v>25</v>
      </c>
      <c r="F292" s="21">
        <v>22</v>
      </c>
      <c r="G292" s="21">
        <v>77</v>
      </c>
    </row>
    <row r="293" spans="1:13" x14ac:dyDescent="0.2">
      <c r="A293" s="20" t="s">
        <v>532</v>
      </c>
      <c r="B293" s="21">
        <v>9</v>
      </c>
      <c r="C293" s="21">
        <v>4</v>
      </c>
      <c r="D293" s="21">
        <v>3</v>
      </c>
      <c r="E293" s="21">
        <v>6</v>
      </c>
      <c r="F293" s="21">
        <v>6</v>
      </c>
      <c r="G293" s="21">
        <v>28</v>
      </c>
    </row>
    <row r="294" spans="1:13" x14ac:dyDescent="0.2">
      <c r="A294" s="20" t="s">
        <v>436</v>
      </c>
      <c r="B294" s="21">
        <v>21</v>
      </c>
      <c r="C294" s="21">
        <v>10</v>
      </c>
      <c r="D294" s="21">
        <v>40</v>
      </c>
      <c r="E294" s="21">
        <v>38</v>
      </c>
      <c r="F294" s="21">
        <v>54</v>
      </c>
      <c r="G294" s="21">
        <v>163</v>
      </c>
    </row>
    <row r="297" spans="1:13" x14ac:dyDescent="0.2">
      <c r="A297" s="19" t="s">
        <v>476</v>
      </c>
      <c r="B297" s="4" t="s">
        <v>435</v>
      </c>
      <c r="C297" s="4"/>
      <c r="D297" s="4"/>
      <c r="E297" s="4"/>
      <c r="F297" s="4"/>
      <c r="H297" t="s">
        <v>476</v>
      </c>
      <c r="I297" t="s">
        <v>435</v>
      </c>
    </row>
    <row r="298" spans="1:13" x14ac:dyDescent="0.2">
      <c r="A298" s="19" t="s">
        <v>437</v>
      </c>
      <c r="B298" s="19" t="s">
        <v>152</v>
      </c>
      <c r="C298" s="19" t="s">
        <v>169</v>
      </c>
      <c r="D298" s="19" t="s">
        <v>94</v>
      </c>
      <c r="E298" s="19" t="s">
        <v>82</v>
      </c>
      <c r="F298" s="19" t="s">
        <v>436</v>
      </c>
      <c r="G298" s="19"/>
      <c r="H298" t="s">
        <v>437</v>
      </c>
      <c r="I298" t="s">
        <v>152</v>
      </c>
      <c r="J298" t="s">
        <v>169</v>
      </c>
      <c r="K298" t="s">
        <v>94</v>
      </c>
      <c r="L298" t="s">
        <v>82</v>
      </c>
      <c r="M298" t="s">
        <v>436</v>
      </c>
    </row>
    <row r="299" spans="1:13" x14ac:dyDescent="0.2">
      <c r="A299" s="20" t="s">
        <v>63</v>
      </c>
      <c r="B299" s="21">
        <v>4</v>
      </c>
      <c r="C299" s="21">
        <v>8</v>
      </c>
      <c r="D299" s="21">
        <v>22</v>
      </c>
      <c r="E299" s="21">
        <v>16</v>
      </c>
      <c r="F299" s="21">
        <v>50</v>
      </c>
      <c r="H299" t="s">
        <v>63</v>
      </c>
      <c r="I299">
        <v>4</v>
      </c>
      <c r="J299">
        <v>8</v>
      </c>
      <c r="K299">
        <v>22</v>
      </c>
      <c r="L299">
        <v>16</v>
      </c>
      <c r="M299">
        <v>50</v>
      </c>
    </row>
    <row r="300" spans="1:13" x14ac:dyDescent="0.2">
      <c r="A300" s="20" t="s">
        <v>86</v>
      </c>
      <c r="B300" s="21">
        <v>18</v>
      </c>
      <c r="C300" s="21">
        <v>19</v>
      </c>
      <c r="D300" s="21">
        <v>52</v>
      </c>
      <c r="E300" s="21">
        <v>24</v>
      </c>
      <c r="F300" s="21">
        <v>113</v>
      </c>
      <c r="H300" t="s">
        <v>86</v>
      </c>
      <c r="I300">
        <v>18</v>
      </c>
      <c r="J300">
        <v>19</v>
      </c>
      <c r="K300">
        <v>52</v>
      </c>
      <c r="L300">
        <v>24</v>
      </c>
      <c r="M300">
        <v>113</v>
      </c>
    </row>
    <row r="301" spans="1:13" x14ac:dyDescent="0.2">
      <c r="A301" s="20" t="s">
        <v>436</v>
      </c>
      <c r="B301" s="21">
        <v>22</v>
      </c>
      <c r="C301" s="21">
        <v>27</v>
      </c>
      <c r="D301" s="21">
        <v>74</v>
      </c>
      <c r="E301" s="21">
        <v>40</v>
      </c>
      <c r="F301" s="21">
        <v>163</v>
      </c>
      <c r="H301" t="s">
        <v>436</v>
      </c>
      <c r="I301">
        <v>22</v>
      </c>
      <c r="J301">
        <v>27</v>
      </c>
      <c r="K301">
        <v>74</v>
      </c>
      <c r="L301">
        <v>40</v>
      </c>
      <c r="M301">
        <v>163</v>
      </c>
    </row>
    <row r="302" spans="1:13" x14ac:dyDescent="0.2">
      <c r="A302" s="4"/>
      <c r="B302" s="4"/>
      <c r="C302" s="4"/>
      <c r="D302" s="4"/>
      <c r="E302" s="4"/>
      <c r="F302" s="4"/>
    </row>
    <row r="303" spans="1:13" x14ac:dyDescent="0.2">
      <c r="A303" s="19" t="s">
        <v>478</v>
      </c>
      <c r="B303" s="4" t="s">
        <v>435</v>
      </c>
      <c r="C303" s="4"/>
      <c r="D303" s="4"/>
      <c r="E303" s="4"/>
      <c r="F303" s="4"/>
    </row>
    <row r="304" spans="1:13" x14ac:dyDescent="0.2">
      <c r="A304" s="19" t="s">
        <v>437</v>
      </c>
      <c r="B304" s="19" t="s">
        <v>152</v>
      </c>
      <c r="C304" s="19" t="s">
        <v>169</v>
      </c>
      <c r="D304" s="19" t="s">
        <v>94</v>
      </c>
      <c r="E304" s="19" t="s">
        <v>82</v>
      </c>
      <c r="F304" s="19" t="s">
        <v>436</v>
      </c>
      <c r="G304" s="19"/>
    </row>
    <row r="305" spans="1:6" x14ac:dyDescent="0.2">
      <c r="A305" s="20" t="s">
        <v>116</v>
      </c>
      <c r="B305" s="21">
        <v>12</v>
      </c>
      <c r="C305" s="21">
        <v>9</v>
      </c>
      <c r="D305" s="21">
        <v>25</v>
      </c>
      <c r="E305" s="21">
        <v>12</v>
      </c>
      <c r="F305" s="21">
        <v>58</v>
      </c>
    </row>
    <row r="306" spans="1:6" x14ac:dyDescent="0.2">
      <c r="A306" s="20" t="s">
        <v>64</v>
      </c>
      <c r="B306" s="21">
        <v>8</v>
      </c>
      <c r="C306" s="21">
        <v>16</v>
      </c>
      <c r="D306" s="21">
        <v>43</v>
      </c>
      <c r="E306" s="21">
        <v>26</v>
      </c>
      <c r="F306" s="21">
        <v>93</v>
      </c>
    </row>
    <row r="307" spans="1:6" x14ac:dyDescent="0.2">
      <c r="A307" s="20" t="s">
        <v>136</v>
      </c>
      <c r="B307" s="21">
        <v>2</v>
      </c>
      <c r="C307" s="21">
        <v>1</v>
      </c>
      <c r="D307" s="21">
        <v>4</v>
      </c>
      <c r="E307" s="21">
        <v>1</v>
      </c>
      <c r="F307" s="21">
        <v>8</v>
      </c>
    </row>
    <row r="308" spans="1:6" x14ac:dyDescent="0.2">
      <c r="A308" s="20" t="s">
        <v>149</v>
      </c>
      <c r="B308" s="21"/>
      <c r="C308" s="21">
        <v>1</v>
      </c>
      <c r="D308" s="21">
        <v>2</v>
      </c>
      <c r="E308" s="21">
        <v>1</v>
      </c>
      <c r="F308" s="21">
        <v>4</v>
      </c>
    </row>
    <row r="309" spans="1:6" x14ac:dyDescent="0.2">
      <c r="A309" s="20" t="s">
        <v>436</v>
      </c>
      <c r="B309" s="21">
        <v>22</v>
      </c>
      <c r="C309" s="21">
        <v>27</v>
      </c>
      <c r="D309" s="21">
        <v>74</v>
      </c>
      <c r="E309" s="21">
        <v>40</v>
      </c>
      <c r="F309" s="21">
        <v>163</v>
      </c>
    </row>
    <row r="310" spans="1:6" x14ac:dyDescent="0.2">
      <c r="A310" s="4"/>
      <c r="B310" s="4"/>
      <c r="C310" s="4"/>
      <c r="D310" s="4"/>
      <c r="E310" s="4"/>
      <c r="F310" s="4"/>
    </row>
    <row r="311" spans="1:6" x14ac:dyDescent="0.2">
      <c r="A311" s="19" t="s">
        <v>477</v>
      </c>
      <c r="B311" s="4" t="s">
        <v>435</v>
      </c>
      <c r="C311" s="4"/>
      <c r="D311" s="4"/>
      <c r="E311" s="4"/>
      <c r="F311" s="4"/>
    </row>
    <row r="312" spans="1:6" x14ac:dyDescent="0.2">
      <c r="A312" s="19" t="s">
        <v>437</v>
      </c>
      <c r="B312" s="19" t="s">
        <v>152</v>
      </c>
      <c r="C312" s="19" t="s">
        <v>169</v>
      </c>
      <c r="D312" s="19" t="s">
        <v>94</v>
      </c>
      <c r="E312" s="19" t="s">
        <v>82</v>
      </c>
      <c r="F312" s="19" t="s">
        <v>436</v>
      </c>
    </row>
    <row r="313" spans="1:6" x14ac:dyDescent="0.2">
      <c r="A313" s="20" t="s">
        <v>66</v>
      </c>
      <c r="B313" s="21">
        <v>2</v>
      </c>
      <c r="C313" s="21">
        <v>8</v>
      </c>
      <c r="D313" s="21">
        <v>25</v>
      </c>
      <c r="E313" s="21">
        <v>10</v>
      </c>
      <c r="F313" s="21">
        <v>45</v>
      </c>
    </row>
    <row r="314" spans="1:6" x14ac:dyDescent="0.2">
      <c r="A314" s="20" t="s">
        <v>118</v>
      </c>
      <c r="B314" s="21">
        <v>5</v>
      </c>
      <c r="C314" s="21">
        <v>4</v>
      </c>
      <c r="D314" s="21">
        <v>11</v>
      </c>
      <c r="E314" s="21">
        <v>9</v>
      </c>
      <c r="F314" s="21">
        <v>29</v>
      </c>
    </row>
    <row r="315" spans="1:6" x14ac:dyDescent="0.2">
      <c r="A315" s="20" t="s">
        <v>87</v>
      </c>
      <c r="B315" s="21">
        <v>9</v>
      </c>
      <c r="C315" s="21">
        <v>6</v>
      </c>
      <c r="D315" s="21">
        <v>20</v>
      </c>
      <c r="E315" s="21">
        <v>8</v>
      </c>
      <c r="F315" s="21">
        <v>43</v>
      </c>
    </row>
    <row r="316" spans="1:6" x14ac:dyDescent="0.2">
      <c r="A316" s="20" t="s">
        <v>104</v>
      </c>
      <c r="B316" s="21">
        <v>6</v>
      </c>
      <c r="C316" s="21">
        <v>9</v>
      </c>
      <c r="D316" s="21">
        <v>18</v>
      </c>
      <c r="E316" s="21">
        <v>13</v>
      </c>
      <c r="F316" s="21">
        <v>46</v>
      </c>
    </row>
    <row r="317" spans="1:6" x14ac:dyDescent="0.2">
      <c r="A317" s="20" t="s">
        <v>436</v>
      </c>
      <c r="B317" s="21">
        <v>22</v>
      </c>
      <c r="C317" s="21">
        <v>27</v>
      </c>
      <c r="D317" s="21">
        <v>74</v>
      </c>
      <c r="E317" s="21">
        <v>40</v>
      </c>
      <c r="F317" s="21">
        <v>163</v>
      </c>
    </row>
    <row r="318" spans="1:6" x14ac:dyDescent="0.2">
      <c r="A318" s="4"/>
      <c r="B318" s="4"/>
      <c r="C318" s="4"/>
      <c r="D318" s="4"/>
      <c r="E318" s="4"/>
      <c r="F318" s="4"/>
    </row>
    <row r="319" spans="1:6" x14ac:dyDescent="0.2">
      <c r="A319" s="19" t="s">
        <v>479</v>
      </c>
      <c r="B319" s="4" t="s">
        <v>435</v>
      </c>
      <c r="C319" s="4"/>
      <c r="D319" s="4"/>
      <c r="E319" s="4"/>
      <c r="F319" s="4"/>
    </row>
    <row r="320" spans="1:6" x14ac:dyDescent="0.2">
      <c r="A320" s="19" t="s">
        <v>437</v>
      </c>
      <c r="B320" s="19" t="s">
        <v>152</v>
      </c>
      <c r="C320" s="19" t="s">
        <v>169</v>
      </c>
      <c r="D320" s="19" t="s">
        <v>94</v>
      </c>
      <c r="E320" s="19" t="s">
        <v>82</v>
      </c>
      <c r="F320" s="19" t="s">
        <v>436</v>
      </c>
    </row>
    <row r="321" spans="1:13" x14ac:dyDescent="0.2">
      <c r="A321" s="20" t="s">
        <v>98</v>
      </c>
      <c r="B321" s="21">
        <v>6</v>
      </c>
      <c r="C321" s="21">
        <v>9</v>
      </c>
      <c r="D321" s="21">
        <v>15</v>
      </c>
      <c r="E321" s="21">
        <v>7</v>
      </c>
      <c r="F321" s="21">
        <v>37</v>
      </c>
    </row>
    <row r="322" spans="1:13" x14ac:dyDescent="0.2">
      <c r="A322" s="20" t="s">
        <v>113</v>
      </c>
      <c r="B322" s="21">
        <v>4</v>
      </c>
      <c r="C322" s="21">
        <v>6</v>
      </c>
      <c r="D322" s="21">
        <v>12</v>
      </c>
      <c r="E322" s="21">
        <v>12</v>
      </c>
      <c r="F322" s="21">
        <v>34</v>
      </c>
    </row>
    <row r="323" spans="1:13" x14ac:dyDescent="0.2">
      <c r="A323" s="20" t="s">
        <v>70</v>
      </c>
      <c r="B323" s="21">
        <v>12</v>
      </c>
      <c r="C323" s="21">
        <v>12</v>
      </c>
      <c r="D323" s="21">
        <v>47</v>
      </c>
      <c r="E323" s="21">
        <v>21</v>
      </c>
      <c r="F323" s="21">
        <v>92</v>
      </c>
    </row>
    <row r="324" spans="1:13" x14ac:dyDescent="0.2">
      <c r="A324" s="20" t="s">
        <v>436</v>
      </c>
      <c r="B324" s="21">
        <v>22</v>
      </c>
      <c r="C324" s="21">
        <v>27</v>
      </c>
      <c r="D324" s="21">
        <v>74</v>
      </c>
      <c r="E324" s="21">
        <v>40</v>
      </c>
      <c r="F324" s="21">
        <v>163</v>
      </c>
    </row>
    <row r="326" spans="1:13" x14ac:dyDescent="0.2">
      <c r="A326" s="19" t="s">
        <v>479</v>
      </c>
      <c r="B326" s="19" t="s">
        <v>435</v>
      </c>
      <c r="H326" t="s">
        <v>479</v>
      </c>
      <c r="I326" t="s">
        <v>435</v>
      </c>
    </row>
    <row r="327" spans="1:13" x14ac:dyDescent="0.2">
      <c r="A327" s="19" t="s">
        <v>437</v>
      </c>
      <c r="B327" s="4" t="s">
        <v>152</v>
      </c>
      <c r="C327" s="4" t="s">
        <v>169</v>
      </c>
      <c r="D327" s="4" t="s">
        <v>94</v>
      </c>
      <c r="E327" s="4" t="s">
        <v>82</v>
      </c>
      <c r="F327" s="4" t="s">
        <v>436</v>
      </c>
      <c r="H327" t="s">
        <v>437</v>
      </c>
      <c r="I327" t="s">
        <v>152</v>
      </c>
      <c r="J327" t="s">
        <v>169</v>
      </c>
      <c r="K327" t="s">
        <v>94</v>
      </c>
      <c r="L327" t="s">
        <v>82</v>
      </c>
      <c r="M327" t="s">
        <v>436</v>
      </c>
    </row>
    <row r="328" spans="1:13" x14ac:dyDescent="0.2">
      <c r="A328" s="20" t="s">
        <v>481</v>
      </c>
      <c r="B328" s="21">
        <v>6</v>
      </c>
      <c r="C328" s="21">
        <v>8</v>
      </c>
      <c r="D328" s="21">
        <v>18</v>
      </c>
      <c r="E328" s="21">
        <v>10</v>
      </c>
      <c r="F328" s="21">
        <v>42</v>
      </c>
      <c r="H328" t="s">
        <v>481</v>
      </c>
      <c r="I328">
        <v>6</v>
      </c>
      <c r="J328">
        <v>8</v>
      </c>
      <c r="K328">
        <v>18</v>
      </c>
      <c r="L328">
        <v>10</v>
      </c>
      <c r="M328">
        <v>42</v>
      </c>
    </row>
    <row r="329" spans="1:13" x14ac:dyDescent="0.2">
      <c r="A329" s="20" t="s">
        <v>482</v>
      </c>
      <c r="B329" s="21">
        <v>9</v>
      </c>
      <c r="C329" s="21">
        <v>14</v>
      </c>
      <c r="D329" s="21">
        <v>32</v>
      </c>
      <c r="E329" s="21">
        <v>17</v>
      </c>
      <c r="F329" s="21">
        <v>72</v>
      </c>
      <c r="H329" t="s">
        <v>482</v>
      </c>
      <c r="I329">
        <v>9</v>
      </c>
      <c r="J329">
        <v>14</v>
      </c>
      <c r="K329">
        <v>32</v>
      </c>
      <c r="L329">
        <v>17</v>
      </c>
      <c r="M329">
        <v>72</v>
      </c>
    </row>
    <row r="330" spans="1:13" x14ac:dyDescent="0.2">
      <c r="A330" s="20" t="s">
        <v>491</v>
      </c>
      <c r="B330" s="21">
        <v>7</v>
      </c>
      <c r="C330" s="21">
        <v>4</v>
      </c>
      <c r="D330" s="21">
        <v>24</v>
      </c>
      <c r="E330" s="21">
        <v>13</v>
      </c>
      <c r="F330" s="21">
        <v>48</v>
      </c>
      <c r="H330" t="s">
        <v>491</v>
      </c>
      <c r="I330">
        <v>7</v>
      </c>
      <c r="J330">
        <v>4</v>
      </c>
      <c r="K330">
        <v>24</v>
      </c>
      <c r="L330">
        <v>13</v>
      </c>
      <c r="M330">
        <v>48</v>
      </c>
    </row>
    <row r="331" spans="1:13" x14ac:dyDescent="0.2">
      <c r="A331" s="20" t="s">
        <v>492</v>
      </c>
      <c r="B331" s="21"/>
      <c r="C331" s="21">
        <v>1</v>
      </c>
      <c r="D331" s="21"/>
      <c r="E331" s="21"/>
      <c r="F331" s="21">
        <v>1</v>
      </c>
      <c r="H331" t="s">
        <v>436</v>
      </c>
      <c r="I331">
        <v>22</v>
      </c>
      <c r="J331">
        <v>27</v>
      </c>
      <c r="K331">
        <v>74</v>
      </c>
      <c r="L331">
        <v>40</v>
      </c>
      <c r="M331">
        <v>162</v>
      </c>
    </row>
    <row r="332" spans="1:13" x14ac:dyDescent="0.2">
      <c r="A332" s="20" t="s">
        <v>436</v>
      </c>
      <c r="B332" s="21">
        <v>22</v>
      </c>
      <c r="C332" s="21">
        <v>27</v>
      </c>
      <c r="D332" s="21">
        <v>74</v>
      </c>
      <c r="E332" s="21">
        <v>40</v>
      </c>
      <c r="F332" s="21">
        <v>163</v>
      </c>
    </row>
    <row r="334" spans="1:13" x14ac:dyDescent="0.2">
      <c r="A334" s="19" t="s">
        <v>498</v>
      </c>
      <c r="B334" s="19" t="s">
        <v>435</v>
      </c>
    </row>
    <row r="335" spans="1:13" x14ac:dyDescent="0.2">
      <c r="A335" s="19" t="s">
        <v>437</v>
      </c>
      <c r="B335" s="4" t="s">
        <v>152</v>
      </c>
      <c r="C335" s="4" t="s">
        <v>169</v>
      </c>
      <c r="D335" s="4" t="s">
        <v>94</v>
      </c>
      <c r="E335" s="4" t="s">
        <v>82</v>
      </c>
      <c r="F335" s="4" t="s">
        <v>436</v>
      </c>
      <c r="G335" s="19"/>
      <c r="H335" s="19"/>
      <c r="I335" s="19"/>
      <c r="J335" s="19"/>
      <c r="K335" s="19"/>
      <c r="L335" s="19"/>
      <c r="M335" s="19"/>
    </row>
    <row r="336" spans="1:13" x14ac:dyDescent="0.2">
      <c r="A336" s="20" t="s">
        <v>65</v>
      </c>
      <c r="B336" s="21">
        <v>10</v>
      </c>
      <c r="C336" s="21">
        <v>14</v>
      </c>
      <c r="D336" s="21">
        <v>26</v>
      </c>
      <c r="E336" s="21">
        <v>16</v>
      </c>
      <c r="F336" s="21">
        <v>66</v>
      </c>
    </row>
    <row r="337" spans="1:6" x14ac:dyDescent="0.2">
      <c r="A337" s="20" t="s">
        <v>494</v>
      </c>
      <c r="B337" s="21">
        <v>1</v>
      </c>
      <c r="C337" s="21">
        <v>3</v>
      </c>
      <c r="D337" s="21">
        <v>9</v>
      </c>
      <c r="E337" s="21">
        <v>4</v>
      </c>
      <c r="F337" s="21">
        <v>17</v>
      </c>
    </row>
    <row r="338" spans="1:6" x14ac:dyDescent="0.2">
      <c r="A338" s="20" t="s">
        <v>495</v>
      </c>
      <c r="B338" s="21">
        <v>5</v>
      </c>
      <c r="C338" s="21">
        <v>4</v>
      </c>
      <c r="D338" s="21">
        <v>12</v>
      </c>
      <c r="E338" s="21">
        <v>9</v>
      </c>
      <c r="F338" s="21">
        <v>30</v>
      </c>
    </row>
    <row r="339" spans="1:6" x14ac:dyDescent="0.2">
      <c r="A339" s="20" t="s">
        <v>525</v>
      </c>
      <c r="B339" s="21">
        <v>2</v>
      </c>
      <c r="C339" s="21"/>
      <c r="D339" s="21">
        <v>16</v>
      </c>
      <c r="E339" s="21">
        <v>6</v>
      </c>
      <c r="F339" s="21">
        <v>24</v>
      </c>
    </row>
    <row r="340" spans="1:6" x14ac:dyDescent="0.2">
      <c r="A340" s="20" t="s">
        <v>117</v>
      </c>
      <c r="B340" s="21">
        <v>4</v>
      </c>
      <c r="C340" s="21">
        <v>6</v>
      </c>
      <c r="D340" s="21">
        <v>11</v>
      </c>
      <c r="E340" s="21">
        <v>5</v>
      </c>
      <c r="F340" s="21">
        <v>26</v>
      </c>
    </row>
    <row r="341" spans="1:6" x14ac:dyDescent="0.2">
      <c r="A341" s="20" t="s">
        <v>436</v>
      </c>
      <c r="B341" s="21">
        <v>22</v>
      </c>
      <c r="C341" s="21">
        <v>27</v>
      </c>
      <c r="D341" s="21">
        <v>74</v>
      </c>
      <c r="E341" s="21">
        <v>40</v>
      </c>
      <c r="F341" s="21">
        <v>163</v>
      </c>
    </row>
    <row r="343" spans="1:6" x14ac:dyDescent="0.2">
      <c r="A343" s="19" t="s">
        <v>522</v>
      </c>
      <c r="B343" s="19" t="s">
        <v>435</v>
      </c>
    </row>
    <row r="344" spans="1:6" x14ac:dyDescent="0.2">
      <c r="A344" s="19" t="s">
        <v>437</v>
      </c>
      <c r="B344" s="4" t="s">
        <v>152</v>
      </c>
      <c r="C344" s="4" t="s">
        <v>169</v>
      </c>
      <c r="D344" s="4" t="s">
        <v>94</v>
      </c>
      <c r="E344" s="4" t="s">
        <v>82</v>
      </c>
      <c r="F344" s="4" t="s">
        <v>436</v>
      </c>
    </row>
    <row r="345" spans="1:6" x14ac:dyDescent="0.2">
      <c r="A345" s="20" t="s">
        <v>530</v>
      </c>
      <c r="B345" s="21">
        <v>4</v>
      </c>
      <c r="C345" s="21">
        <v>3</v>
      </c>
      <c r="D345" s="21">
        <v>11</v>
      </c>
      <c r="E345" s="21">
        <v>5</v>
      </c>
      <c r="F345" s="21">
        <v>23</v>
      </c>
    </row>
    <row r="346" spans="1:6" x14ac:dyDescent="0.2">
      <c r="A346" s="20" t="s">
        <v>529</v>
      </c>
      <c r="B346" s="21">
        <v>8</v>
      </c>
      <c r="C346" s="21">
        <v>7</v>
      </c>
      <c r="D346" s="21">
        <v>31</v>
      </c>
      <c r="E346" s="21">
        <v>17</v>
      </c>
      <c r="F346" s="21">
        <v>63</v>
      </c>
    </row>
    <row r="347" spans="1:6" x14ac:dyDescent="0.2">
      <c r="A347" s="20" t="s">
        <v>528</v>
      </c>
      <c r="B347" s="21">
        <v>8</v>
      </c>
      <c r="C347" s="21">
        <v>12</v>
      </c>
      <c r="D347" s="21">
        <v>22</v>
      </c>
      <c r="E347" s="21">
        <v>10</v>
      </c>
      <c r="F347" s="21">
        <v>52</v>
      </c>
    </row>
    <row r="348" spans="1:6" x14ac:dyDescent="0.2">
      <c r="A348" s="20" t="s">
        <v>527</v>
      </c>
      <c r="B348" s="21">
        <v>1</v>
      </c>
      <c r="C348" s="21">
        <v>4</v>
      </c>
      <c r="D348" s="21">
        <v>6</v>
      </c>
      <c r="E348" s="21">
        <v>5</v>
      </c>
      <c r="F348" s="21">
        <v>16</v>
      </c>
    </row>
    <row r="349" spans="1:6" x14ac:dyDescent="0.2">
      <c r="A349" s="20" t="s">
        <v>492</v>
      </c>
      <c r="B349" s="21"/>
      <c r="C349" s="21"/>
      <c r="D349" s="21"/>
      <c r="E349" s="21"/>
      <c r="F349" s="21"/>
    </row>
    <row r="350" spans="1:6" x14ac:dyDescent="0.2">
      <c r="A350" s="20" t="s">
        <v>436</v>
      </c>
      <c r="B350" s="21">
        <v>21</v>
      </c>
      <c r="C350" s="21">
        <v>26</v>
      </c>
      <c r="D350" s="21">
        <v>70</v>
      </c>
      <c r="E350" s="21">
        <v>37</v>
      </c>
      <c r="F350" s="21">
        <v>154</v>
      </c>
    </row>
    <row r="352" spans="1:6" x14ac:dyDescent="0.2">
      <c r="A352" s="19" t="s">
        <v>523</v>
      </c>
      <c r="B352" s="19" t="s">
        <v>435</v>
      </c>
    </row>
    <row r="353" spans="1:6" x14ac:dyDescent="0.2">
      <c r="A353" s="19" t="s">
        <v>437</v>
      </c>
      <c r="B353" s="4" t="s">
        <v>152</v>
      </c>
      <c r="C353" s="4" t="s">
        <v>169</v>
      </c>
      <c r="D353" s="4" t="s">
        <v>94</v>
      </c>
      <c r="E353" s="4" t="s">
        <v>82</v>
      </c>
      <c r="F353" s="4" t="s">
        <v>436</v>
      </c>
    </row>
    <row r="354" spans="1:6" x14ac:dyDescent="0.2">
      <c r="A354" s="20" t="s">
        <v>97</v>
      </c>
      <c r="B354" s="21">
        <v>11</v>
      </c>
      <c r="C354" s="21">
        <v>11</v>
      </c>
      <c r="D354" s="21">
        <v>23</v>
      </c>
      <c r="E354" s="21">
        <v>13</v>
      </c>
      <c r="F354" s="21">
        <v>58</v>
      </c>
    </row>
    <row r="355" spans="1:6" x14ac:dyDescent="0.2">
      <c r="A355" s="20" t="s">
        <v>531</v>
      </c>
      <c r="B355" s="21">
        <v>7</v>
      </c>
      <c r="C355" s="21">
        <v>12</v>
      </c>
      <c r="D355" s="21">
        <v>36</v>
      </c>
      <c r="E355" s="21">
        <v>22</v>
      </c>
      <c r="F355" s="21">
        <v>77</v>
      </c>
    </row>
    <row r="356" spans="1:6" x14ac:dyDescent="0.2">
      <c r="A356" s="20" t="s">
        <v>532</v>
      </c>
      <c r="B356" s="21">
        <v>4</v>
      </c>
      <c r="C356" s="21">
        <v>4</v>
      </c>
      <c r="D356" s="21">
        <v>15</v>
      </c>
      <c r="E356" s="21">
        <v>5</v>
      </c>
      <c r="F356" s="21">
        <v>28</v>
      </c>
    </row>
    <row r="357" spans="1:6" x14ac:dyDescent="0.2">
      <c r="A357" s="20" t="s">
        <v>436</v>
      </c>
      <c r="B357" s="21">
        <v>22</v>
      </c>
      <c r="C357" s="21">
        <v>27</v>
      </c>
      <c r="D357" s="21">
        <v>74</v>
      </c>
      <c r="E357" s="21">
        <v>40</v>
      </c>
      <c r="F357" s="21">
        <v>163</v>
      </c>
    </row>
    <row r="359" spans="1:6" x14ac:dyDescent="0.2">
      <c r="A359" s="19" t="s">
        <v>556</v>
      </c>
      <c r="B359" s="19" t="s">
        <v>435</v>
      </c>
    </row>
    <row r="360" spans="1:6" x14ac:dyDescent="0.2">
      <c r="A360" s="19" t="s">
        <v>437</v>
      </c>
      <c r="B360" s="4" t="s">
        <v>63</v>
      </c>
      <c r="C360" s="4" t="s">
        <v>86</v>
      </c>
      <c r="D360" s="4" t="s">
        <v>436</v>
      </c>
    </row>
    <row r="361" spans="1:6" x14ac:dyDescent="0.2">
      <c r="A361" s="20" t="s">
        <v>98</v>
      </c>
      <c r="B361" s="21">
        <v>5</v>
      </c>
      <c r="C361" s="21">
        <v>15</v>
      </c>
      <c r="D361" s="21">
        <v>20</v>
      </c>
    </row>
    <row r="362" spans="1:6" x14ac:dyDescent="0.2">
      <c r="A362" s="20" t="s">
        <v>113</v>
      </c>
      <c r="B362" s="21">
        <v>26</v>
      </c>
      <c r="C362" s="21">
        <v>49</v>
      </c>
      <c r="D362" s="21">
        <v>75</v>
      </c>
    </row>
    <row r="363" spans="1:6" x14ac:dyDescent="0.2">
      <c r="A363" s="20" t="s">
        <v>70</v>
      </c>
      <c r="B363" s="21">
        <v>19</v>
      </c>
      <c r="C363" s="21">
        <v>49</v>
      </c>
      <c r="D363" s="21">
        <v>68</v>
      </c>
    </row>
    <row r="364" spans="1:6" x14ac:dyDescent="0.2">
      <c r="A364" s="20" t="s">
        <v>436</v>
      </c>
      <c r="B364" s="21">
        <v>50</v>
      </c>
      <c r="C364" s="21">
        <v>113</v>
      </c>
      <c r="D364" s="21">
        <v>163</v>
      </c>
    </row>
    <row r="366" spans="1:6" x14ac:dyDescent="0.2">
      <c r="A366" s="19" t="s">
        <v>493</v>
      </c>
      <c r="B366" s="19" t="s">
        <v>435</v>
      </c>
    </row>
    <row r="367" spans="1:6" x14ac:dyDescent="0.2">
      <c r="A367" s="19" t="s">
        <v>437</v>
      </c>
      <c r="B367" s="4" t="s">
        <v>481</v>
      </c>
      <c r="C367" s="4" t="s">
        <v>482</v>
      </c>
      <c r="D367" s="4" t="s">
        <v>491</v>
      </c>
      <c r="E367" s="4" t="s">
        <v>492</v>
      </c>
      <c r="F367" s="4" t="s">
        <v>436</v>
      </c>
    </row>
    <row r="368" spans="1:6" x14ac:dyDescent="0.2">
      <c r="A368" s="20" t="s">
        <v>98</v>
      </c>
      <c r="B368" s="21">
        <v>4</v>
      </c>
      <c r="C368" s="21">
        <v>11</v>
      </c>
      <c r="D368" s="21">
        <v>5</v>
      </c>
      <c r="E368" s="21"/>
      <c r="F368" s="21">
        <v>20</v>
      </c>
    </row>
    <row r="369" spans="1:6" x14ac:dyDescent="0.2">
      <c r="A369" s="20" t="s">
        <v>113</v>
      </c>
      <c r="B369" s="21">
        <v>20</v>
      </c>
      <c r="C369" s="21">
        <v>31</v>
      </c>
      <c r="D369" s="21">
        <v>24</v>
      </c>
      <c r="E369" s="21"/>
      <c r="F369" s="21">
        <v>75</v>
      </c>
    </row>
    <row r="370" spans="1:6" x14ac:dyDescent="0.2">
      <c r="A370" s="20" t="s">
        <v>70</v>
      </c>
      <c r="B370" s="21">
        <v>18</v>
      </c>
      <c r="C370" s="21">
        <v>30</v>
      </c>
      <c r="D370" s="21">
        <v>19</v>
      </c>
      <c r="E370" s="21"/>
      <c r="F370" s="21">
        <v>67</v>
      </c>
    </row>
    <row r="371" spans="1:6" x14ac:dyDescent="0.2">
      <c r="A371" s="20" t="s">
        <v>436</v>
      </c>
      <c r="B371" s="21">
        <v>42</v>
      </c>
      <c r="C371" s="21">
        <v>72</v>
      </c>
      <c r="D371" s="21">
        <v>48</v>
      </c>
      <c r="E371" s="21"/>
      <c r="F371" s="21">
        <v>162</v>
      </c>
    </row>
    <row r="373" spans="1:6" x14ac:dyDescent="0.2">
      <c r="A373" s="19" t="s">
        <v>478</v>
      </c>
      <c r="B373" s="19" t="s">
        <v>435</v>
      </c>
    </row>
    <row r="374" spans="1:6" x14ac:dyDescent="0.2">
      <c r="A374" s="19" t="s">
        <v>437</v>
      </c>
      <c r="B374" s="4" t="s">
        <v>116</v>
      </c>
      <c r="C374" s="4" t="s">
        <v>64</v>
      </c>
      <c r="D374" s="4" t="s">
        <v>136</v>
      </c>
      <c r="E374" s="4" t="s">
        <v>149</v>
      </c>
      <c r="F374" s="4" t="s">
        <v>436</v>
      </c>
    </row>
    <row r="375" spans="1:6" x14ac:dyDescent="0.2">
      <c r="A375" s="20" t="s">
        <v>98</v>
      </c>
      <c r="B375" s="21">
        <v>9</v>
      </c>
      <c r="C375" s="21">
        <v>9</v>
      </c>
      <c r="D375" s="21">
        <v>1</v>
      </c>
      <c r="E375" s="21">
        <v>1</v>
      </c>
      <c r="F375" s="21">
        <v>20</v>
      </c>
    </row>
    <row r="376" spans="1:6" x14ac:dyDescent="0.2">
      <c r="A376" s="20" t="s">
        <v>113</v>
      </c>
      <c r="B376" s="21">
        <v>22</v>
      </c>
      <c r="C376" s="21">
        <v>47</v>
      </c>
      <c r="D376" s="21">
        <v>4</v>
      </c>
      <c r="E376" s="21">
        <v>2</v>
      </c>
      <c r="F376" s="21">
        <v>75</v>
      </c>
    </row>
    <row r="377" spans="1:6" x14ac:dyDescent="0.2">
      <c r="A377" s="20" t="s">
        <v>70</v>
      </c>
      <c r="B377" s="21">
        <v>27</v>
      </c>
      <c r="C377" s="21">
        <v>37</v>
      </c>
      <c r="D377" s="21">
        <v>3</v>
      </c>
      <c r="E377" s="21">
        <v>1</v>
      </c>
      <c r="F377" s="21">
        <v>68</v>
      </c>
    </row>
    <row r="378" spans="1:6" x14ac:dyDescent="0.2">
      <c r="A378" s="20" t="s">
        <v>436</v>
      </c>
      <c r="B378" s="21">
        <v>58</v>
      </c>
      <c r="C378" s="21">
        <v>93</v>
      </c>
      <c r="D378" s="21">
        <v>8</v>
      </c>
      <c r="E378" s="21">
        <v>4</v>
      </c>
      <c r="F378" s="21">
        <v>163</v>
      </c>
    </row>
    <row r="380" spans="1:6" x14ac:dyDescent="0.2">
      <c r="A380" s="19" t="s">
        <v>478</v>
      </c>
      <c r="B380" s="4" t="s">
        <v>435</v>
      </c>
      <c r="C380" s="4"/>
      <c r="D380" s="4"/>
      <c r="E380" s="4"/>
      <c r="F380" s="4"/>
    </row>
    <row r="381" spans="1:6" x14ac:dyDescent="0.2">
      <c r="A381" s="19" t="s">
        <v>437</v>
      </c>
      <c r="B381" s="19" t="s">
        <v>116</v>
      </c>
      <c r="C381" s="19" t="s">
        <v>64</v>
      </c>
      <c r="D381" s="19" t="s">
        <v>136</v>
      </c>
      <c r="E381" s="19" t="s">
        <v>149</v>
      </c>
      <c r="F381" s="19" t="s">
        <v>436</v>
      </c>
    </row>
    <row r="382" spans="1:6" x14ac:dyDescent="0.2">
      <c r="A382" s="20" t="s">
        <v>98</v>
      </c>
      <c r="B382" s="21">
        <v>9</v>
      </c>
      <c r="C382" s="21">
        <v>9</v>
      </c>
      <c r="D382" s="21">
        <v>1</v>
      </c>
      <c r="E382" s="21">
        <v>1</v>
      </c>
      <c r="F382" s="21">
        <v>20</v>
      </c>
    </row>
    <row r="383" spans="1:6" x14ac:dyDescent="0.2">
      <c r="A383" s="20" t="s">
        <v>113</v>
      </c>
      <c r="B383" s="21">
        <v>22</v>
      </c>
      <c r="C383" s="21">
        <v>47</v>
      </c>
      <c r="D383" s="21">
        <v>4</v>
      </c>
      <c r="E383" s="21">
        <v>2</v>
      </c>
      <c r="F383" s="21">
        <v>75</v>
      </c>
    </row>
    <row r="384" spans="1:6" x14ac:dyDescent="0.2">
      <c r="A384" s="20" t="s">
        <v>70</v>
      </c>
      <c r="B384" s="21">
        <v>27</v>
      </c>
      <c r="C384" s="21">
        <v>37</v>
      </c>
      <c r="D384" s="21">
        <v>3</v>
      </c>
      <c r="E384" s="21">
        <v>1</v>
      </c>
      <c r="F384" s="21">
        <v>68</v>
      </c>
    </row>
    <row r="385" spans="1:13" x14ac:dyDescent="0.2">
      <c r="A385" s="20" t="s">
        <v>436</v>
      </c>
      <c r="B385" s="21">
        <v>58</v>
      </c>
      <c r="C385" s="21">
        <v>93</v>
      </c>
      <c r="D385" s="21">
        <v>8</v>
      </c>
      <c r="E385" s="21">
        <v>4</v>
      </c>
      <c r="F385" s="21">
        <v>163</v>
      </c>
    </row>
    <row r="387" spans="1:13" x14ac:dyDescent="0.2">
      <c r="A387" s="19" t="s">
        <v>476</v>
      </c>
      <c r="B387" s="19" t="s">
        <v>435</v>
      </c>
    </row>
    <row r="388" spans="1:13" x14ac:dyDescent="0.2">
      <c r="A388" s="19" t="s">
        <v>437</v>
      </c>
      <c r="B388" s="4" t="s">
        <v>106</v>
      </c>
      <c r="C388" s="4" t="s">
        <v>99</v>
      </c>
      <c r="D388" s="4" t="s">
        <v>112</v>
      </c>
      <c r="E388" s="4" t="s">
        <v>74</v>
      </c>
      <c r="F388" s="4" t="s">
        <v>436</v>
      </c>
    </row>
    <row r="389" spans="1:13" x14ac:dyDescent="0.2">
      <c r="A389" s="20" t="s">
        <v>63</v>
      </c>
      <c r="B389" s="21">
        <v>9</v>
      </c>
      <c r="C389" s="21">
        <v>3</v>
      </c>
      <c r="D389" s="21">
        <v>25</v>
      </c>
      <c r="E389" s="21">
        <v>13</v>
      </c>
      <c r="F389" s="21">
        <v>50</v>
      </c>
    </row>
    <row r="390" spans="1:13" x14ac:dyDescent="0.2">
      <c r="A390" s="20" t="s">
        <v>86</v>
      </c>
      <c r="B390" s="21">
        <v>13</v>
      </c>
      <c r="C390" s="21">
        <v>39</v>
      </c>
      <c r="D390" s="21">
        <v>27</v>
      </c>
      <c r="E390" s="21">
        <v>34</v>
      </c>
      <c r="F390" s="21">
        <v>113</v>
      </c>
    </row>
    <row r="391" spans="1:13" x14ac:dyDescent="0.2">
      <c r="A391" s="20" t="s">
        <v>436</v>
      </c>
      <c r="B391" s="21">
        <v>22</v>
      </c>
      <c r="C391" s="21">
        <v>42</v>
      </c>
      <c r="D391" s="21">
        <v>52</v>
      </c>
      <c r="E391" s="21">
        <v>47</v>
      </c>
      <c r="F391" s="21">
        <v>163</v>
      </c>
    </row>
    <row r="393" spans="1:13" x14ac:dyDescent="0.2">
      <c r="A393" s="19" t="s">
        <v>493</v>
      </c>
      <c r="B393" s="19" t="s">
        <v>435</v>
      </c>
      <c r="H393" t="s">
        <v>493</v>
      </c>
      <c r="I393" t="s">
        <v>435</v>
      </c>
    </row>
    <row r="394" spans="1:13" x14ac:dyDescent="0.2">
      <c r="A394" s="19" t="s">
        <v>437</v>
      </c>
      <c r="B394" s="4" t="s">
        <v>106</v>
      </c>
      <c r="C394" s="4" t="s">
        <v>99</v>
      </c>
      <c r="D394" s="4" t="s">
        <v>112</v>
      </c>
      <c r="E394" s="4" t="s">
        <v>74</v>
      </c>
      <c r="F394" s="4" t="s">
        <v>436</v>
      </c>
      <c r="H394" t="s">
        <v>437</v>
      </c>
      <c r="I394" t="s">
        <v>106</v>
      </c>
      <c r="J394" t="s">
        <v>99</v>
      </c>
      <c r="K394" t="s">
        <v>112</v>
      </c>
      <c r="L394" t="s">
        <v>74</v>
      </c>
      <c r="M394" t="s">
        <v>436</v>
      </c>
    </row>
    <row r="395" spans="1:13" x14ac:dyDescent="0.2">
      <c r="A395" s="20" t="s">
        <v>481</v>
      </c>
      <c r="B395" s="21">
        <v>3</v>
      </c>
      <c r="C395" s="21">
        <v>9</v>
      </c>
      <c r="D395" s="21"/>
      <c r="E395" s="21">
        <v>30</v>
      </c>
      <c r="F395" s="21">
        <v>42</v>
      </c>
      <c r="H395" t="s">
        <v>481</v>
      </c>
      <c r="I395">
        <v>3</v>
      </c>
      <c r="J395">
        <v>9</v>
      </c>
      <c r="L395">
        <v>30</v>
      </c>
      <c r="M395">
        <v>42</v>
      </c>
    </row>
    <row r="396" spans="1:13" x14ac:dyDescent="0.2">
      <c r="A396" s="20" t="s">
        <v>482</v>
      </c>
      <c r="B396" s="21">
        <v>10</v>
      </c>
      <c r="C396" s="21">
        <v>18</v>
      </c>
      <c r="D396" s="21">
        <v>28</v>
      </c>
      <c r="E396" s="21">
        <v>16</v>
      </c>
      <c r="F396" s="21">
        <v>72</v>
      </c>
      <c r="H396" t="s">
        <v>482</v>
      </c>
      <c r="I396">
        <v>19</v>
      </c>
      <c r="J396">
        <v>32</v>
      </c>
      <c r="K396">
        <v>52</v>
      </c>
      <c r="L396">
        <v>16</v>
      </c>
      <c r="M396">
        <v>72</v>
      </c>
    </row>
    <row r="397" spans="1:13" x14ac:dyDescent="0.2">
      <c r="A397" s="20" t="s">
        <v>491</v>
      </c>
      <c r="B397" s="21">
        <v>9</v>
      </c>
      <c r="C397" s="21">
        <v>14</v>
      </c>
      <c r="D397" s="21">
        <v>24</v>
      </c>
      <c r="E397" s="21">
        <v>1</v>
      </c>
      <c r="F397" s="21">
        <v>48</v>
      </c>
      <c r="H397" t="s">
        <v>491</v>
      </c>
      <c r="I397">
        <v>9</v>
      </c>
      <c r="J397">
        <v>14</v>
      </c>
      <c r="K397">
        <v>0</v>
      </c>
      <c r="L397">
        <v>1</v>
      </c>
      <c r="M397">
        <v>48</v>
      </c>
    </row>
    <row r="398" spans="1:13" x14ac:dyDescent="0.2">
      <c r="A398" s="20" t="s">
        <v>492</v>
      </c>
      <c r="B398" s="21"/>
      <c r="C398" s="21"/>
      <c r="D398" s="21"/>
      <c r="E398" s="21"/>
      <c r="F398" s="21"/>
      <c r="H398" t="s">
        <v>436</v>
      </c>
      <c r="I398">
        <v>22</v>
      </c>
      <c r="J398">
        <v>41</v>
      </c>
      <c r="K398">
        <v>52</v>
      </c>
      <c r="L398">
        <v>47</v>
      </c>
      <c r="M398">
        <v>162</v>
      </c>
    </row>
    <row r="399" spans="1:13" x14ac:dyDescent="0.2">
      <c r="A399" s="20" t="s">
        <v>436</v>
      </c>
      <c r="B399" s="21">
        <v>22</v>
      </c>
      <c r="C399" s="21">
        <v>41</v>
      </c>
      <c r="D399" s="21">
        <v>52</v>
      </c>
      <c r="E399" s="21">
        <v>47</v>
      </c>
      <c r="F399" s="21">
        <v>162</v>
      </c>
    </row>
    <row r="401" spans="1:13" x14ac:dyDescent="0.2">
      <c r="A401" s="19" t="s">
        <v>498</v>
      </c>
      <c r="B401" s="19" t="s">
        <v>435</v>
      </c>
      <c r="H401" t="s">
        <v>498</v>
      </c>
      <c r="I401" t="s">
        <v>435</v>
      </c>
    </row>
    <row r="402" spans="1:13" x14ac:dyDescent="0.2">
      <c r="A402" s="19" t="s">
        <v>437</v>
      </c>
      <c r="B402" s="4" t="s">
        <v>106</v>
      </c>
      <c r="C402" s="4" t="s">
        <v>99</v>
      </c>
      <c r="D402" s="4" t="s">
        <v>112</v>
      </c>
      <c r="E402" s="4" t="s">
        <v>74</v>
      </c>
      <c r="F402" s="4" t="s">
        <v>436</v>
      </c>
      <c r="J402" t="s">
        <v>99</v>
      </c>
      <c r="K402" t="s">
        <v>112</v>
      </c>
      <c r="L402" t="s">
        <v>74</v>
      </c>
      <c r="M402" t="s">
        <v>436</v>
      </c>
    </row>
    <row r="403" spans="1:13" x14ac:dyDescent="0.2">
      <c r="A403" s="20" t="s">
        <v>65</v>
      </c>
      <c r="B403" s="21">
        <v>9</v>
      </c>
      <c r="C403" s="21">
        <v>17</v>
      </c>
      <c r="D403" s="21">
        <v>17</v>
      </c>
      <c r="E403" s="21">
        <v>23</v>
      </c>
      <c r="F403" s="21">
        <v>66</v>
      </c>
      <c r="I403" t="s">
        <v>65</v>
      </c>
      <c r="J403">
        <v>26</v>
      </c>
      <c r="K403">
        <v>17</v>
      </c>
      <c r="L403">
        <v>23</v>
      </c>
      <c r="M403">
        <v>66</v>
      </c>
    </row>
    <row r="404" spans="1:13" x14ac:dyDescent="0.2">
      <c r="A404" s="20" t="s">
        <v>494</v>
      </c>
      <c r="B404" s="21">
        <v>1</v>
      </c>
      <c r="C404" s="21">
        <v>4</v>
      </c>
      <c r="D404" s="21">
        <v>9</v>
      </c>
      <c r="E404" s="21">
        <v>3</v>
      </c>
      <c r="F404" s="21">
        <v>17</v>
      </c>
      <c r="I404" t="s">
        <v>494</v>
      </c>
      <c r="J404">
        <v>5</v>
      </c>
      <c r="K404">
        <v>9</v>
      </c>
      <c r="L404">
        <v>3</v>
      </c>
      <c r="M404">
        <v>17</v>
      </c>
    </row>
    <row r="405" spans="1:13" x14ac:dyDescent="0.2">
      <c r="A405" s="20" t="s">
        <v>495</v>
      </c>
      <c r="B405" s="21">
        <v>4</v>
      </c>
      <c r="C405" s="21">
        <v>8</v>
      </c>
      <c r="D405" s="21">
        <v>10</v>
      </c>
      <c r="E405" s="21">
        <v>8</v>
      </c>
      <c r="F405" s="21">
        <v>30</v>
      </c>
      <c r="I405" t="s">
        <v>495</v>
      </c>
      <c r="J405">
        <v>12</v>
      </c>
      <c r="K405">
        <v>10</v>
      </c>
      <c r="L405">
        <v>8</v>
      </c>
      <c r="M405">
        <v>30</v>
      </c>
    </row>
    <row r="406" spans="1:13" x14ac:dyDescent="0.2">
      <c r="A406" s="20" t="s">
        <v>525</v>
      </c>
      <c r="B406" s="21">
        <v>6</v>
      </c>
      <c r="C406" s="21">
        <v>1</v>
      </c>
      <c r="D406" s="21">
        <v>12</v>
      </c>
      <c r="E406" s="21">
        <v>5</v>
      </c>
      <c r="F406" s="21">
        <v>24</v>
      </c>
      <c r="I406" t="s">
        <v>525</v>
      </c>
      <c r="J406">
        <v>7</v>
      </c>
      <c r="K406">
        <v>12</v>
      </c>
      <c r="L406">
        <v>5</v>
      </c>
      <c r="M406">
        <v>24</v>
      </c>
    </row>
    <row r="407" spans="1:13" x14ac:dyDescent="0.2">
      <c r="A407" s="20" t="s">
        <v>117</v>
      </c>
      <c r="B407" s="21">
        <v>2</v>
      </c>
      <c r="C407" s="21">
        <v>12</v>
      </c>
      <c r="D407" s="21">
        <v>4</v>
      </c>
      <c r="E407" s="21">
        <v>8</v>
      </c>
      <c r="F407" s="21">
        <v>26</v>
      </c>
      <c r="I407" t="s">
        <v>117</v>
      </c>
      <c r="J407">
        <v>14</v>
      </c>
      <c r="K407">
        <v>4</v>
      </c>
      <c r="L407">
        <v>8</v>
      </c>
      <c r="M407">
        <v>26</v>
      </c>
    </row>
    <row r="408" spans="1:13" x14ac:dyDescent="0.2">
      <c r="A408" s="20" t="s">
        <v>436</v>
      </c>
      <c r="B408" s="21">
        <v>22</v>
      </c>
      <c r="C408" s="21">
        <v>42</v>
      </c>
      <c r="D408" s="21">
        <v>52</v>
      </c>
      <c r="E408" s="21">
        <v>47</v>
      </c>
      <c r="F408" s="21">
        <v>163</v>
      </c>
      <c r="I408" t="s">
        <v>436</v>
      </c>
      <c r="J408">
        <v>64</v>
      </c>
      <c r="K408">
        <v>52</v>
      </c>
      <c r="L408">
        <v>47</v>
      </c>
      <c r="M408">
        <v>163</v>
      </c>
    </row>
    <row r="410" spans="1:13" x14ac:dyDescent="0.2">
      <c r="A410" s="19" t="s">
        <v>522</v>
      </c>
      <c r="B410" s="19" t="s">
        <v>435</v>
      </c>
    </row>
    <row r="411" spans="1:13" x14ac:dyDescent="0.2">
      <c r="A411" s="19" t="s">
        <v>437</v>
      </c>
      <c r="B411" s="4" t="s">
        <v>106</v>
      </c>
      <c r="C411" s="4" t="s">
        <v>99</v>
      </c>
      <c r="D411" s="4" t="s">
        <v>112</v>
      </c>
      <c r="E411" s="4" t="s">
        <v>74</v>
      </c>
      <c r="F411" s="4" t="s">
        <v>436</v>
      </c>
      <c r="G411" s="19"/>
      <c r="H411" s="19"/>
      <c r="I411" s="19"/>
      <c r="J411" s="19"/>
      <c r="K411" s="19"/>
      <c r="L411" s="19"/>
      <c r="M411" s="19"/>
    </row>
    <row r="412" spans="1:13" x14ac:dyDescent="0.2">
      <c r="A412" s="20" t="s">
        <v>530</v>
      </c>
      <c r="B412" s="21">
        <v>5</v>
      </c>
      <c r="C412" s="21">
        <v>13</v>
      </c>
      <c r="D412" s="21">
        <v>3</v>
      </c>
      <c r="E412" s="21">
        <v>2</v>
      </c>
      <c r="F412" s="21">
        <v>23</v>
      </c>
    </row>
    <row r="413" spans="1:13" x14ac:dyDescent="0.2">
      <c r="A413" s="20" t="s">
        <v>529</v>
      </c>
      <c r="B413" s="21">
        <v>8</v>
      </c>
      <c r="C413" s="21">
        <v>13</v>
      </c>
      <c r="D413" s="21">
        <v>40</v>
      </c>
      <c r="E413" s="21">
        <v>2</v>
      </c>
      <c r="F413" s="21">
        <v>63</v>
      </c>
    </row>
    <row r="414" spans="1:13" x14ac:dyDescent="0.2">
      <c r="A414" s="20" t="s">
        <v>528</v>
      </c>
      <c r="B414" s="21">
        <v>2</v>
      </c>
      <c r="C414" s="21">
        <v>11</v>
      </c>
      <c r="D414" s="21">
        <v>3</v>
      </c>
      <c r="E414" s="21">
        <v>36</v>
      </c>
      <c r="F414" s="21">
        <v>52</v>
      </c>
    </row>
    <row r="415" spans="1:13" x14ac:dyDescent="0.2">
      <c r="A415" s="20" t="s">
        <v>527</v>
      </c>
      <c r="B415" s="21">
        <v>3</v>
      </c>
      <c r="C415" s="21">
        <v>2</v>
      </c>
      <c r="D415" s="21">
        <v>5</v>
      </c>
      <c r="E415" s="21">
        <v>6</v>
      </c>
      <c r="F415" s="21">
        <v>16</v>
      </c>
    </row>
    <row r="416" spans="1:13" x14ac:dyDescent="0.2">
      <c r="A416" s="20" t="s">
        <v>492</v>
      </c>
      <c r="B416" s="21"/>
      <c r="C416" s="21"/>
      <c r="D416" s="21"/>
      <c r="E416" s="21"/>
      <c r="F416" s="21"/>
    </row>
    <row r="417" spans="1:6" x14ac:dyDescent="0.2">
      <c r="A417" s="20" t="s">
        <v>436</v>
      </c>
      <c r="B417" s="21">
        <v>18</v>
      </c>
      <c r="C417" s="21">
        <v>39</v>
      </c>
      <c r="D417" s="21">
        <v>51</v>
      </c>
      <c r="E417" s="21">
        <v>46</v>
      </c>
      <c r="F417" s="21">
        <v>154</v>
      </c>
    </row>
    <row r="419" spans="1:6" x14ac:dyDescent="0.2">
      <c r="A419" s="19" t="s">
        <v>523</v>
      </c>
      <c r="B419" s="19" t="s">
        <v>435</v>
      </c>
    </row>
    <row r="420" spans="1:6" x14ac:dyDescent="0.2">
      <c r="A420" s="19" t="s">
        <v>437</v>
      </c>
      <c r="B420" s="4" t="s">
        <v>106</v>
      </c>
      <c r="C420" s="4" t="s">
        <v>99</v>
      </c>
      <c r="D420" s="4" t="s">
        <v>112</v>
      </c>
      <c r="E420" s="4" t="s">
        <v>74</v>
      </c>
      <c r="F420" s="4" t="s">
        <v>436</v>
      </c>
    </row>
    <row r="421" spans="1:6" x14ac:dyDescent="0.2">
      <c r="A421" s="20" t="s">
        <v>97</v>
      </c>
      <c r="B421" s="21">
        <v>7</v>
      </c>
      <c r="C421" s="21">
        <v>20</v>
      </c>
      <c r="D421" s="21">
        <v>3</v>
      </c>
      <c r="E421" s="21">
        <v>28</v>
      </c>
      <c r="F421" s="21">
        <v>58</v>
      </c>
    </row>
    <row r="422" spans="1:6" x14ac:dyDescent="0.2">
      <c r="A422" s="20" t="s">
        <v>531</v>
      </c>
      <c r="B422" s="21">
        <v>12</v>
      </c>
      <c r="C422" s="21">
        <v>15</v>
      </c>
      <c r="D422" s="21">
        <v>43</v>
      </c>
      <c r="E422" s="21">
        <v>7</v>
      </c>
      <c r="F422" s="21">
        <v>77</v>
      </c>
    </row>
    <row r="423" spans="1:6" x14ac:dyDescent="0.2">
      <c r="A423" s="20" t="s">
        <v>532</v>
      </c>
      <c r="B423" s="21">
        <v>3</v>
      </c>
      <c r="C423" s="21">
        <v>7</v>
      </c>
      <c r="D423" s="21">
        <v>6</v>
      </c>
      <c r="E423" s="21">
        <v>12</v>
      </c>
      <c r="F423" s="21">
        <v>28</v>
      </c>
    </row>
    <row r="424" spans="1:6" x14ac:dyDescent="0.2">
      <c r="A424" s="20" t="s">
        <v>436</v>
      </c>
      <c r="B424" s="21">
        <v>22</v>
      </c>
      <c r="C424" s="21">
        <v>42</v>
      </c>
      <c r="D424" s="21">
        <v>52</v>
      </c>
      <c r="E424" s="21">
        <v>47</v>
      </c>
      <c r="F424" s="21">
        <v>163</v>
      </c>
    </row>
    <row r="426" spans="1:6" x14ac:dyDescent="0.2">
      <c r="A426" s="19" t="s">
        <v>523</v>
      </c>
      <c r="B426" s="4" t="s">
        <v>435</v>
      </c>
      <c r="C426" s="4"/>
      <c r="D426" s="4"/>
      <c r="E426" s="4"/>
      <c r="F426" s="4"/>
    </row>
    <row r="427" spans="1:6" x14ac:dyDescent="0.2">
      <c r="A427" s="19" t="s">
        <v>437</v>
      </c>
      <c r="B427" s="19" t="s">
        <v>106</v>
      </c>
      <c r="C427" s="19" t="s">
        <v>99</v>
      </c>
      <c r="D427" s="19" t="s">
        <v>112</v>
      </c>
      <c r="E427" s="19" t="s">
        <v>74</v>
      </c>
      <c r="F427" s="19" t="s">
        <v>436</v>
      </c>
    </row>
    <row r="428" spans="1:6" x14ac:dyDescent="0.2">
      <c r="A428" s="20" t="s">
        <v>97</v>
      </c>
      <c r="B428" s="21">
        <v>7</v>
      </c>
      <c r="C428" s="21">
        <v>20</v>
      </c>
      <c r="D428" s="21">
        <v>3</v>
      </c>
      <c r="E428" s="21">
        <v>28</v>
      </c>
      <c r="F428" s="21">
        <v>58</v>
      </c>
    </row>
    <row r="429" spans="1:6" x14ac:dyDescent="0.2">
      <c r="A429" s="20" t="s">
        <v>531</v>
      </c>
      <c r="B429" s="21">
        <v>12</v>
      </c>
      <c r="C429" s="21">
        <v>15</v>
      </c>
      <c r="D429" s="21">
        <v>43</v>
      </c>
      <c r="E429" s="21">
        <v>7</v>
      </c>
      <c r="F429" s="21">
        <v>77</v>
      </c>
    </row>
    <row r="430" spans="1:6" x14ac:dyDescent="0.2">
      <c r="A430" s="20" t="s">
        <v>532</v>
      </c>
      <c r="B430" s="21">
        <v>3</v>
      </c>
      <c r="C430" s="21">
        <v>7</v>
      </c>
      <c r="D430" s="21">
        <v>6</v>
      </c>
      <c r="E430" s="21">
        <v>12</v>
      </c>
      <c r="F430" s="21">
        <v>28</v>
      </c>
    </row>
    <row r="431" spans="1:6" x14ac:dyDescent="0.2">
      <c r="A431" s="20" t="s">
        <v>436</v>
      </c>
      <c r="B431" s="21">
        <v>22</v>
      </c>
      <c r="C431" s="21">
        <v>42</v>
      </c>
      <c r="D431" s="21">
        <v>52</v>
      </c>
      <c r="E431" s="21">
        <v>47</v>
      </c>
      <c r="F431" s="21">
        <v>163</v>
      </c>
    </row>
    <row r="433" spans="1:6" x14ac:dyDescent="0.2">
      <c r="A433" s="19" t="s">
        <v>479</v>
      </c>
      <c r="B433" s="19" t="s">
        <v>435</v>
      </c>
    </row>
    <row r="434" spans="1:6" x14ac:dyDescent="0.2">
      <c r="A434" s="19" t="s">
        <v>437</v>
      </c>
      <c r="B434" s="4" t="s">
        <v>106</v>
      </c>
      <c r="C434" s="4" t="s">
        <v>99</v>
      </c>
      <c r="D434" s="4" t="s">
        <v>112</v>
      </c>
      <c r="E434" s="4" t="s">
        <v>74</v>
      </c>
      <c r="F434" s="4" t="s">
        <v>436</v>
      </c>
    </row>
    <row r="435" spans="1:6" x14ac:dyDescent="0.2">
      <c r="A435" s="20" t="s">
        <v>98</v>
      </c>
      <c r="B435" s="21"/>
      <c r="C435" s="21">
        <v>23</v>
      </c>
      <c r="D435" s="21">
        <v>4</v>
      </c>
      <c r="E435" s="21">
        <v>10</v>
      </c>
      <c r="F435" s="21">
        <v>37</v>
      </c>
    </row>
    <row r="436" spans="1:6" x14ac:dyDescent="0.2">
      <c r="A436" s="20" t="s">
        <v>113</v>
      </c>
      <c r="B436" s="21">
        <v>7</v>
      </c>
      <c r="C436" s="21">
        <v>1</v>
      </c>
      <c r="D436" s="21">
        <v>15</v>
      </c>
      <c r="E436" s="21">
        <v>11</v>
      </c>
      <c r="F436" s="21">
        <v>34</v>
      </c>
    </row>
    <row r="437" spans="1:6" x14ac:dyDescent="0.2">
      <c r="A437" s="20" t="s">
        <v>70</v>
      </c>
      <c r="B437" s="21">
        <v>15</v>
      </c>
      <c r="C437" s="21">
        <v>18</v>
      </c>
      <c r="D437" s="21">
        <v>33</v>
      </c>
      <c r="E437" s="21">
        <v>26</v>
      </c>
      <c r="F437" s="21">
        <v>92</v>
      </c>
    </row>
    <row r="438" spans="1:6" x14ac:dyDescent="0.2">
      <c r="A438" s="20" t="s">
        <v>436</v>
      </c>
      <c r="B438" s="21">
        <v>22</v>
      </c>
      <c r="C438" s="21">
        <v>42</v>
      </c>
      <c r="D438" s="21">
        <v>52</v>
      </c>
      <c r="E438" s="21">
        <v>47</v>
      </c>
      <c r="F438" s="21">
        <v>163</v>
      </c>
    </row>
    <row r="440" spans="1:6" x14ac:dyDescent="0.2">
      <c r="A440" s="19" t="s">
        <v>476</v>
      </c>
      <c r="B440" s="19" t="s">
        <v>435</v>
      </c>
    </row>
    <row r="441" spans="1:6" x14ac:dyDescent="0.2">
      <c r="A441" s="19" t="s">
        <v>437</v>
      </c>
      <c r="B441" s="4" t="s">
        <v>63</v>
      </c>
      <c r="C441" s="4" t="s">
        <v>86</v>
      </c>
      <c r="D441" s="4" t="s">
        <v>436</v>
      </c>
    </row>
    <row r="442" spans="1:6" x14ac:dyDescent="0.2">
      <c r="A442" s="20" t="s">
        <v>98</v>
      </c>
      <c r="B442" s="21">
        <v>5</v>
      </c>
      <c r="C442" s="21">
        <v>16</v>
      </c>
      <c r="D442" s="21">
        <v>21</v>
      </c>
    </row>
    <row r="443" spans="1:6" x14ac:dyDescent="0.2">
      <c r="A443" s="20" t="s">
        <v>113</v>
      </c>
      <c r="B443" s="21">
        <v>5</v>
      </c>
      <c r="C443" s="21">
        <v>5</v>
      </c>
      <c r="D443" s="21">
        <v>10</v>
      </c>
    </row>
    <row r="444" spans="1:6" x14ac:dyDescent="0.2">
      <c r="A444" s="20" t="s">
        <v>75</v>
      </c>
      <c r="B444" s="21">
        <v>10</v>
      </c>
      <c r="C444" s="21">
        <v>30</v>
      </c>
      <c r="D444" s="21">
        <v>40</v>
      </c>
    </row>
    <row r="445" spans="1:6" x14ac:dyDescent="0.2">
      <c r="A445" s="20" t="s">
        <v>107</v>
      </c>
      <c r="B445" s="21">
        <v>14</v>
      </c>
      <c r="C445" s="21">
        <v>24</v>
      </c>
      <c r="D445" s="21">
        <v>38</v>
      </c>
    </row>
    <row r="446" spans="1:6" x14ac:dyDescent="0.2">
      <c r="A446" s="20" t="s">
        <v>123</v>
      </c>
      <c r="B446" s="21">
        <v>16</v>
      </c>
      <c r="C446" s="21">
        <v>38</v>
      </c>
      <c r="D446" s="21">
        <v>54</v>
      </c>
    </row>
    <row r="447" spans="1:6" x14ac:dyDescent="0.2">
      <c r="A447" s="20" t="s">
        <v>436</v>
      </c>
      <c r="B447" s="21">
        <v>50</v>
      </c>
      <c r="C447" s="21">
        <v>113</v>
      </c>
      <c r="D447" s="21">
        <v>163</v>
      </c>
    </row>
    <row r="449" spans="1:6" x14ac:dyDescent="0.2">
      <c r="A449" s="19" t="s">
        <v>493</v>
      </c>
      <c r="B449" s="19" t="s">
        <v>435</v>
      </c>
    </row>
    <row r="450" spans="1:6" x14ac:dyDescent="0.2">
      <c r="A450" s="19" t="s">
        <v>437</v>
      </c>
      <c r="B450" s="4" t="s">
        <v>481</v>
      </c>
      <c r="C450" s="4" t="s">
        <v>482</v>
      </c>
      <c r="D450" s="4" t="s">
        <v>491</v>
      </c>
      <c r="E450" s="4" t="s">
        <v>492</v>
      </c>
      <c r="F450" s="4" t="s">
        <v>436</v>
      </c>
    </row>
    <row r="451" spans="1:6" x14ac:dyDescent="0.2">
      <c r="A451" s="20" t="s">
        <v>98</v>
      </c>
      <c r="B451" s="21">
        <v>7</v>
      </c>
      <c r="C451" s="21">
        <v>13</v>
      </c>
      <c r="D451" s="21">
        <v>1</v>
      </c>
      <c r="E451" s="21"/>
      <c r="F451" s="21">
        <v>21</v>
      </c>
    </row>
    <row r="452" spans="1:6" x14ac:dyDescent="0.2">
      <c r="A452" s="20" t="s">
        <v>113</v>
      </c>
      <c r="B452" s="21">
        <v>2</v>
      </c>
      <c r="C452" s="21">
        <v>6</v>
      </c>
      <c r="D452" s="21">
        <v>2</v>
      </c>
      <c r="E452" s="21"/>
      <c r="F452" s="21">
        <v>10</v>
      </c>
    </row>
    <row r="453" spans="1:6" x14ac:dyDescent="0.2">
      <c r="A453" s="20" t="s">
        <v>75</v>
      </c>
      <c r="B453" s="21">
        <v>7</v>
      </c>
      <c r="C453" s="21">
        <v>21</v>
      </c>
      <c r="D453" s="21">
        <v>12</v>
      </c>
      <c r="E453" s="21"/>
      <c r="F453" s="21">
        <v>40</v>
      </c>
    </row>
    <row r="454" spans="1:6" x14ac:dyDescent="0.2">
      <c r="A454" s="20" t="s">
        <v>107</v>
      </c>
      <c r="B454" s="21">
        <v>7</v>
      </c>
      <c r="C454" s="21">
        <v>11</v>
      </c>
      <c r="D454" s="21">
        <v>20</v>
      </c>
      <c r="E454" s="21"/>
      <c r="F454" s="21">
        <v>38</v>
      </c>
    </row>
    <row r="455" spans="1:6" x14ac:dyDescent="0.2">
      <c r="A455" s="20" t="s">
        <v>123</v>
      </c>
      <c r="B455" s="21">
        <v>19</v>
      </c>
      <c r="C455" s="21">
        <v>21</v>
      </c>
      <c r="D455" s="21">
        <v>13</v>
      </c>
      <c r="E455" s="21"/>
      <c r="F455" s="21">
        <v>53</v>
      </c>
    </row>
    <row r="456" spans="1:6" x14ac:dyDescent="0.2">
      <c r="A456" s="20" t="s">
        <v>436</v>
      </c>
      <c r="B456" s="21">
        <v>42</v>
      </c>
      <c r="C456" s="21">
        <v>72</v>
      </c>
      <c r="D456" s="21">
        <v>48</v>
      </c>
      <c r="E456" s="21"/>
      <c r="F456" s="21">
        <v>162</v>
      </c>
    </row>
    <row r="458" spans="1:6" x14ac:dyDescent="0.2">
      <c r="A458" s="19" t="s">
        <v>478</v>
      </c>
      <c r="B458" s="19" t="s">
        <v>435</v>
      </c>
    </row>
    <row r="459" spans="1:6" x14ac:dyDescent="0.2">
      <c r="A459" s="19" t="s">
        <v>437</v>
      </c>
      <c r="B459" s="4" t="s">
        <v>116</v>
      </c>
      <c r="C459" s="4" t="s">
        <v>64</v>
      </c>
      <c r="D459" s="4" t="s">
        <v>136</v>
      </c>
      <c r="E459" s="4" t="s">
        <v>149</v>
      </c>
      <c r="F459" s="4" t="s">
        <v>436</v>
      </c>
    </row>
    <row r="460" spans="1:6" x14ac:dyDescent="0.2">
      <c r="A460" s="20" t="s">
        <v>98</v>
      </c>
      <c r="B460" s="21">
        <v>7</v>
      </c>
      <c r="C460" s="21">
        <v>12</v>
      </c>
      <c r="D460" s="21">
        <v>2</v>
      </c>
      <c r="E460" s="21"/>
      <c r="F460" s="21">
        <v>21</v>
      </c>
    </row>
    <row r="461" spans="1:6" x14ac:dyDescent="0.2">
      <c r="A461" s="20" t="s">
        <v>113</v>
      </c>
      <c r="B461" s="21">
        <v>2</v>
      </c>
      <c r="C461" s="21">
        <v>7</v>
      </c>
      <c r="D461" s="21">
        <v>1</v>
      </c>
      <c r="E461" s="21"/>
      <c r="F461" s="21">
        <v>10</v>
      </c>
    </row>
    <row r="462" spans="1:6" x14ac:dyDescent="0.2">
      <c r="A462" s="20" t="s">
        <v>75</v>
      </c>
      <c r="B462" s="21">
        <v>14</v>
      </c>
      <c r="C462" s="21">
        <v>21</v>
      </c>
      <c r="D462" s="21">
        <v>3</v>
      </c>
      <c r="E462" s="21">
        <v>2</v>
      </c>
      <c r="F462" s="21">
        <v>40</v>
      </c>
    </row>
    <row r="463" spans="1:6" x14ac:dyDescent="0.2">
      <c r="A463" s="20" t="s">
        <v>107</v>
      </c>
      <c r="B463" s="21">
        <v>12</v>
      </c>
      <c r="C463" s="21">
        <v>23</v>
      </c>
      <c r="D463" s="21">
        <v>2</v>
      </c>
      <c r="E463" s="21">
        <v>1</v>
      </c>
      <c r="F463" s="21">
        <v>38</v>
      </c>
    </row>
    <row r="464" spans="1:6" x14ac:dyDescent="0.2">
      <c r="A464" s="20" t="s">
        <v>123</v>
      </c>
      <c r="B464" s="21">
        <v>23</v>
      </c>
      <c r="C464" s="21">
        <v>30</v>
      </c>
      <c r="D464" s="21"/>
      <c r="E464" s="21">
        <v>1</v>
      </c>
      <c r="F464" s="21">
        <v>54</v>
      </c>
    </row>
    <row r="465" spans="1:7" x14ac:dyDescent="0.2">
      <c r="A465" s="20" t="s">
        <v>436</v>
      </c>
      <c r="B465" s="21">
        <v>58</v>
      </c>
      <c r="C465" s="21">
        <v>93</v>
      </c>
      <c r="D465" s="21">
        <v>8</v>
      </c>
      <c r="E465" s="21">
        <v>4</v>
      </c>
      <c r="F465" s="21">
        <v>163</v>
      </c>
    </row>
    <row r="467" spans="1:7" x14ac:dyDescent="0.2">
      <c r="A467" s="19" t="s">
        <v>498</v>
      </c>
      <c r="B467" s="19" t="s">
        <v>435</v>
      </c>
    </row>
    <row r="468" spans="1:7" x14ac:dyDescent="0.2">
      <c r="A468" s="19" t="s">
        <v>437</v>
      </c>
      <c r="B468" s="4" t="s">
        <v>65</v>
      </c>
      <c r="C468" s="4" t="s">
        <v>494</v>
      </c>
      <c r="D468" s="4" t="s">
        <v>495</v>
      </c>
      <c r="E468" s="4" t="s">
        <v>525</v>
      </c>
      <c r="F468" s="4" t="s">
        <v>117</v>
      </c>
      <c r="G468" s="4" t="s">
        <v>436</v>
      </c>
    </row>
    <row r="469" spans="1:7" x14ac:dyDescent="0.2">
      <c r="A469" s="20" t="s">
        <v>98</v>
      </c>
      <c r="B469" s="21">
        <v>12</v>
      </c>
      <c r="C469" s="21"/>
      <c r="D469" s="21">
        <v>2</v>
      </c>
      <c r="E469" s="21">
        <v>1</v>
      </c>
      <c r="F469" s="21">
        <v>6</v>
      </c>
      <c r="G469" s="21">
        <v>21</v>
      </c>
    </row>
    <row r="470" spans="1:7" x14ac:dyDescent="0.2">
      <c r="A470" s="20" t="s">
        <v>113</v>
      </c>
      <c r="B470" s="21">
        <v>5</v>
      </c>
      <c r="C470" s="21"/>
      <c r="D470" s="21">
        <v>2</v>
      </c>
      <c r="E470" s="21">
        <v>3</v>
      </c>
      <c r="F470" s="21"/>
      <c r="G470" s="21">
        <v>10</v>
      </c>
    </row>
    <row r="471" spans="1:7" x14ac:dyDescent="0.2">
      <c r="A471" s="20" t="s">
        <v>75</v>
      </c>
      <c r="B471" s="21">
        <v>12</v>
      </c>
      <c r="C471" s="21">
        <v>3</v>
      </c>
      <c r="D471" s="21">
        <v>9</v>
      </c>
      <c r="E471" s="21">
        <v>5</v>
      </c>
      <c r="F471" s="21">
        <v>11</v>
      </c>
      <c r="G471" s="21">
        <v>40</v>
      </c>
    </row>
    <row r="472" spans="1:7" x14ac:dyDescent="0.2">
      <c r="A472" s="20" t="s">
        <v>107</v>
      </c>
      <c r="B472" s="21">
        <v>14</v>
      </c>
      <c r="C472" s="21">
        <v>8</v>
      </c>
      <c r="D472" s="21">
        <v>8</v>
      </c>
      <c r="E472" s="21">
        <v>6</v>
      </c>
      <c r="F472" s="21">
        <v>2</v>
      </c>
      <c r="G472" s="21">
        <v>38</v>
      </c>
    </row>
    <row r="473" spans="1:7" x14ac:dyDescent="0.2">
      <c r="A473" s="20" t="s">
        <v>123</v>
      </c>
      <c r="B473" s="21">
        <v>23</v>
      </c>
      <c r="C473" s="21">
        <v>6</v>
      </c>
      <c r="D473" s="21">
        <v>9</v>
      </c>
      <c r="E473" s="21">
        <v>9</v>
      </c>
      <c r="F473" s="21">
        <v>7</v>
      </c>
      <c r="G473" s="21">
        <v>54</v>
      </c>
    </row>
    <row r="474" spans="1:7" x14ac:dyDescent="0.2">
      <c r="A474" s="20" t="s">
        <v>436</v>
      </c>
      <c r="B474" s="21">
        <v>66</v>
      </c>
      <c r="C474" s="21">
        <v>17</v>
      </c>
      <c r="D474" s="21">
        <v>30</v>
      </c>
      <c r="E474" s="21">
        <v>24</v>
      </c>
      <c r="F474" s="21">
        <v>26</v>
      </c>
      <c r="G474" s="21">
        <v>163</v>
      </c>
    </row>
    <row r="476" spans="1:7" x14ac:dyDescent="0.2">
      <c r="A476" s="19" t="s">
        <v>477</v>
      </c>
      <c r="B476" s="19" t="s">
        <v>435</v>
      </c>
    </row>
    <row r="477" spans="1:7" x14ac:dyDescent="0.2">
      <c r="A477" s="19" t="s">
        <v>437</v>
      </c>
      <c r="B477" s="4" t="s">
        <v>66</v>
      </c>
      <c r="C477" s="4" t="s">
        <v>118</v>
      </c>
      <c r="D477" s="4" t="s">
        <v>87</v>
      </c>
      <c r="E477" s="4" t="s">
        <v>104</v>
      </c>
      <c r="F477" s="4" t="s">
        <v>436</v>
      </c>
    </row>
    <row r="478" spans="1:7" x14ac:dyDescent="0.2">
      <c r="A478" s="20" t="s">
        <v>98</v>
      </c>
      <c r="B478" s="21">
        <v>4</v>
      </c>
      <c r="C478" s="21">
        <v>5</v>
      </c>
      <c r="D478" s="21">
        <v>4</v>
      </c>
      <c r="E478" s="21">
        <v>8</v>
      </c>
      <c r="F478" s="21">
        <v>21</v>
      </c>
    </row>
    <row r="479" spans="1:7" x14ac:dyDescent="0.2">
      <c r="A479" s="20" t="s">
        <v>113</v>
      </c>
      <c r="B479" s="21">
        <v>3</v>
      </c>
      <c r="C479" s="21">
        <v>1</v>
      </c>
      <c r="D479" s="21">
        <v>4</v>
      </c>
      <c r="E479" s="21">
        <v>2</v>
      </c>
      <c r="F479" s="21">
        <v>10</v>
      </c>
    </row>
    <row r="480" spans="1:7" x14ac:dyDescent="0.2">
      <c r="A480" s="20" t="s">
        <v>75</v>
      </c>
      <c r="B480" s="21">
        <v>7</v>
      </c>
      <c r="C480" s="21">
        <v>14</v>
      </c>
      <c r="D480" s="21">
        <v>12</v>
      </c>
      <c r="E480" s="21">
        <v>7</v>
      </c>
      <c r="F480" s="21">
        <v>40</v>
      </c>
    </row>
    <row r="481" spans="1:27" x14ac:dyDescent="0.2">
      <c r="A481" s="20" t="s">
        <v>107</v>
      </c>
      <c r="B481" s="21">
        <v>9</v>
      </c>
      <c r="C481" s="21">
        <v>5</v>
      </c>
      <c r="D481" s="21">
        <v>7</v>
      </c>
      <c r="E481" s="21">
        <v>17</v>
      </c>
      <c r="F481" s="21">
        <v>38</v>
      </c>
    </row>
    <row r="482" spans="1:27" x14ac:dyDescent="0.2">
      <c r="A482" s="20" t="s">
        <v>123</v>
      </c>
      <c r="B482" s="21">
        <v>22</v>
      </c>
      <c r="C482" s="21">
        <v>4</v>
      </c>
      <c r="D482" s="21">
        <v>16</v>
      </c>
      <c r="E482" s="21">
        <v>12</v>
      </c>
      <c r="F482" s="21">
        <v>54</v>
      </c>
    </row>
    <row r="483" spans="1:27" x14ac:dyDescent="0.2">
      <c r="A483" s="20" t="s">
        <v>436</v>
      </c>
      <c r="B483" s="21">
        <v>45</v>
      </c>
      <c r="C483" s="21">
        <v>29</v>
      </c>
      <c r="D483" s="21">
        <v>43</v>
      </c>
      <c r="E483" s="21">
        <v>46</v>
      </c>
      <c r="F483" s="21">
        <v>163</v>
      </c>
    </row>
    <row r="485" spans="1:27" x14ac:dyDescent="0.2">
      <c r="A485" s="19" t="s">
        <v>522</v>
      </c>
      <c r="B485" s="19" t="s">
        <v>435</v>
      </c>
    </row>
    <row r="486" spans="1:27" x14ac:dyDescent="0.2">
      <c r="A486" s="19" t="s">
        <v>437</v>
      </c>
      <c r="B486" s="4" t="s">
        <v>530</v>
      </c>
      <c r="C486" s="4" t="s">
        <v>529</v>
      </c>
      <c r="D486" s="4" t="s">
        <v>528</v>
      </c>
      <c r="E486" s="4" t="s">
        <v>527</v>
      </c>
      <c r="F486" s="4" t="s">
        <v>492</v>
      </c>
      <c r="G486" s="4" t="s">
        <v>436</v>
      </c>
      <c r="AA486" s="19"/>
    </row>
    <row r="487" spans="1:27" x14ac:dyDescent="0.2">
      <c r="A487" s="20" t="s">
        <v>98</v>
      </c>
      <c r="B487" s="21">
        <v>2</v>
      </c>
      <c r="C487" s="21">
        <v>5</v>
      </c>
      <c r="D487" s="21">
        <v>11</v>
      </c>
      <c r="E487" s="21">
        <v>3</v>
      </c>
      <c r="F487" s="21"/>
      <c r="G487" s="21">
        <v>21</v>
      </c>
    </row>
    <row r="488" spans="1:27" x14ac:dyDescent="0.2">
      <c r="A488" s="20" t="s">
        <v>113</v>
      </c>
      <c r="B488" s="21">
        <v>1</v>
      </c>
      <c r="C488" s="21">
        <v>6</v>
      </c>
      <c r="D488" s="21">
        <v>1</v>
      </c>
      <c r="E488" s="21">
        <v>1</v>
      </c>
      <c r="F488" s="21"/>
      <c r="G488" s="21">
        <v>9</v>
      </c>
    </row>
    <row r="489" spans="1:27" x14ac:dyDescent="0.2">
      <c r="A489" s="20" t="s">
        <v>75</v>
      </c>
      <c r="B489" s="21">
        <v>11</v>
      </c>
      <c r="C489" s="21">
        <v>13</v>
      </c>
      <c r="D489" s="21">
        <v>9</v>
      </c>
      <c r="E489" s="21">
        <v>4</v>
      </c>
      <c r="F489" s="21"/>
      <c r="G489" s="21">
        <v>37</v>
      </c>
    </row>
    <row r="490" spans="1:27" x14ac:dyDescent="0.2">
      <c r="A490" s="20" t="s">
        <v>107</v>
      </c>
      <c r="B490" s="21">
        <v>2</v>
      </c>
      <c r="C490" s="21">
        <v>21</v>
      </c>
      <c r="D490" s="21">
        <v>7</v>
      </c>
      <c r="E490" s="21">
        <v>5</v>
      </c>
      <c r="F490" s="21"/>
      <c r="G490" s="21">
        <v>35</v>
      </c>
    </row>
    <row r="491" spans="1:27" x14ac:dyDescent="0.2">
      <c r="A491" s="20" t="s">
        <v>123</v>
      </c>
      <c r="B491" s="21">
        <v>7</v>
      </c>
      <c r="C491" s="21">
        <v>18</v>
      </c>
      <c r="D491" s="21">
        <v>24</v>
      </c>
      <c r="E491" s="21">
        <v>3</v>
      </c>
      <c r="F491" s="21"/>
      <c r="G491" s="21">
        <v>52</v>
      </c>
    </row>
    <row r="492" spans="1:27" x14ac:dyDescent="0.2">
      <c r="A492" s="20" t="s">
        <v>436</v>
      </c>
      <c r="B492" s="21">
        <v>23</v>
      </c>
      <c r="C492" s="21">
        <v>63</v>
      </c>
      <c r="D492" s="21">
        <v>52</v>
      </c>
      <c r="E492" s="21">
        <v>16</v>
      </c>
      <c r="F492" s="21"/>
      <c r="G492" s="21">
        <v>154</v>
      </c>
    </row>
    <row r="494" spans="1:27" x14ac:dyDescent="0.2">
      <c r="A494" s="19" t="s">
        <v>523</v>
      </c>
      <c r="B494" s="19" t="s">
        <v>435</v>
      </c>
    </row>
    <row r="495" spans="1:27" x14ac:dyDescent="0.2">
      <c r="A495" s="19" t="s">
        <v>437</v>
      </c>
      <c r="B495" s="4" t="s">
        <v>97</v>
      </c>
      <c r="C495" s="4" t="s">
        <v>531</v>
      </c>
      <c r="D495" s="4" t="s">
        <v>532</v>
      </c>
      <c r="E495" s="4" t="s">
        <v>436</v>
      </c>
      <c r="U495" s="19"/>
      <c r="V495" s="19"/>
      <c r="W495" s="19"/>
      <c r="X495" s="19"/>
      <c r="Y495" s="19"/>
      <c r="Z495" s="19"/>
      <c r="AA495" s="19"/>
    </row>
    <row r="496" spans="1:27" x14ac:dyDescent="0.2">
      <c r="A496" s="20" t="s">
        <v>98</v>
      </c>
      <c r="B496" s="21">
        <v>8</v>
      </c>
      <c r="C496" s="21">
        <v>4</v>
      </c>
      <c r="D496" s="21">
        <v>9</v>
      </c>
      <c r="E496" s="21">
        <v>21</v>
      </c>
    </row>
    <row r="497" spans="1:20" x14ac:dyDescent="0.2">
      <c r="A497" s="20" t="s">
        <v>113</v>
      </c>
      <c r="B497" s="21">
        <v>1</v>
      </c>
      <c r="C497" s="21">
        <v>5</v>
      </c>
      <c r="D497" s="21">
        <v>4</v>
      </c>
      <c r="E497" s="21">
        <v>10</v>
      </c>
    </row>
    <row r="498" spans="1:20" x14ac:dyDescent="0.2">
      <c r="A498" s="20" t="s">
        <v>75</v>
      </c>
      <c r="B498" s="21">
        <v>16</v>
      </c>
      <c r="C498" s="21">
        <v>21</v>
      </c>
      <c r="D498" s="21">
        <v>3</v>
      </c>
      <c r="E498" s="21">
        <v>40</v>
      </c>
    </row>
    <row r="499" spans="1:20" x14ac:dyDescent="0.2">
      <c r="A499" s="20" t="s">
        <v>107</v>
      </c>
      <c r="B499" s="21">
        <v>7</v>
      </c>
      <c r="C499" s="21">
        <v>25</v>
      </c>
      <c r="D499" s="21">
        <v>6</v>
      </c>
      <c r="E499" s="21">
        <v>38</v>
      </c>
    </row>
    <row r="500" spans="1:20" x14ac:dyDescent="0.2">
      <c r="A500" s="20" t="s">
        <v>123</v>
      </c>
      <c r="B500" s="21">
        <v>26</v>
      </c>
      <c r="C500" s="21">
        <v>22</v>
      </c>
      <c r="D500" s="21">
        <v>6</v>
      </c>
      <c r="E500" s="21">
        <v>54</v>
      </c>
    </row>
    <row r="501" spans="1:20" x14ac:dyDescent="0.2">
      <c r="A501" s="20" t="s">
        <v>436</v>
      </c>
      <c r="B501" s="21">
        <v>58</v>
      </c>
      <c r="C501" s="21">
        <v>77</v>
      </c>
      <c r="D501" s="21">
        <v>28</v>
      </c>
      <c r="E501" s="21">
        <v>163</v>
      </c>
    </row>
    <row r="503" spans="1:20" x14ac:dyDescent="0.2">
      <c r="A503" s="19" t="s">
        <v>479</v>
      </c>
      <c r="B503" s="19" t="s">
        <v>435</v>
      </c>
    </row>
    <row r="504" spans="1:20" x14ac:dyDescent="0.2">
      <c r="A504" s="19" t="s">
        <v>437</v>
      </c>
      <c r="B504" s="4" t="s">
        <v>98</v>
      </c>
      <c r="C504" s="4" t="s">
        <v>113</v>
      </c>
      <c r="D504" s="4" t="s">
        <v>70</v>
      </c>
      <c r="E504" s="4" t="s">
        <v>436</v>
      </c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</row>
    <row r="505" spans="1:20" x14ac:dyDescent="0.2">
      <c r="A505" s="20" t="s">
        <v>98</v>
      </c>
      <c r="B505" s="21">
        <v>7</v>
      </c>
      <c r="C505" s="21">
        <v>3</v>
      </c>
      <c r="D505" s="21">
        <v>11</v>
      </c>
      <c r="E505" s="21">
        <v>21</v>
      </c>
    </row>
    <row r="506" spans="1:20" x14ac:dyDescent="0.2">
      <c r="A506" s="20" t="s">
        <v>113</v>
      </c>
      <c r="B506" s="21"/>
      <c r="C506" s="21">
        <v>5</v>
      </c>
      <c r="D506" s="21">
        <v>5</v>
      </c>
      <c r="E506" s="21">
        <v>10</v>
      </c>
    </row>
    <row r="507" spans="1:20" x14ac:dyDescent="0.2">
      <c r="A507" s="20" t="s">
        <v>75</v>
      </c>
      <c r="B507" s="21">
        <v>10</v>
      </c>
      <c r="C507" s="21">
        <v>4</v>
      </c>
      <c r="D507" s="21">
        <v>26</v>
      </c>
      <c r="E507" s="21">
        <v>40</v>
      </c>
    </row>
    <row r="508" spans="1:20" x14ac:dyDescent="0.2">
      <c r="A508" s="20" t="s">
        <v>107</v>
      </c>
      <c r="B508" s="21">
        <v>4</v>
      </c>
      <c r="C508" s="21">
        <v>14</v>
      </c>
      <c r="D508" s="21">
        <v>20</v>
      </c>
      <c r="E508" s="21">
        <v>38</v>
      </c>
    </row>
    <row r="509" spans="1:20" x14ac:dyDescent="0.2">
      <c r="A509" s="20" t="s">
        <v>123</v>
      </c>
      <c r="B509" s="21">
        <v>16</v>
      </c>
      <c r="C509" s="21">
        <v>8</v>
      </c>
      <c r="D509" s="21">
        <v>30</v>
      </c>
      <c r="E509" s="21">
        <v>54</v>
      </c>
    </row>
    <row r="510" spans="1:20" x14ac:dyDescent="0.2">
      <c r="A510" s="20" t="s">
        <v>436</v>
      </c>
      <c r="B510" s="21">
        <v>37</v>
      </c>
      <c r="C510" s="21">
        <v>34</v>
      </c>
      <c r="D510" s="21">
        <v>92</v>
      </c>
      <c r="E510" s="21">
        <v>163</v>
      </c>
    </row>
    <row r="513" spans="1:5" x14ac:dyDescent="0.2">
      <c r="A513" s="19" t="s">
        <v>479</v>
      </c>
      <c r="B513" s="4" t="s">
        <v>435</v>
      </c>
      <c r="C513" s="4"/>
      <c r="D513" s="4"/>
      <c r="E513" s="4"/>
    </row>
    <row r="514" spans="1:5" x14ac:dyDescent="0.2">
      <c r="A514" s="19" t="s">
        <v>437</v>
      </c>
      <c r="B514" s="19" t="s">
        <v>98</v>
      </c>
      <c r="C514" s="19" t="s">
        <v>113</v>
      </c>
      <c r="D514" s="19" t="s">
        <v>70</v>
      </c>
      <c r="E514" s="19" t="s">
        <v>436</v>
      </c>
    </row>
    <row r="515" spans="1:5" x14ac:dyDescent="0.2">
      <c r="A515" s="20" t="s">
        <v>98</v>
      </c>
      <c r="B515" s="21">
        <v>7</v>
      </c>
      <c r="C515" s="21">
        <v>3</v>
      </c>
      <c r="D515" s="21">
        <v>11</v>
      </c>
      <c r="E515" s="21">
        <v>21</v>
      </c>
    </row>
    <row r="516" spans="1:5" x14ac:dyDescent="0.2">
      <c r="A516" s="20" t="s">
        <v>113</v>
      </c>
      <c r="B516" s="21"/>
      <c r="C516" s="21">
        <v>5</v>
      </c>
      <c r="D516" s="21">
        <v>5</v>
      </c>
      <c r="E516" s="21">
        <v>10</v>
      </c>
    </row>
    <row r="517" spans="1:5" x14ac:dyDescent="0.2">
      <c r="A517" s="20" t="s">
        <v>75</v>
      </c>
      <c r="B517" s="21">
        <v>10</v>
      </c>
      <c r="C517" s="21">
        <v>4</v>
      </c>
      <c r="D517" s="21">
        <v>26</v>
      </c>
      <c r="E517" s="21">
        <v>40</v>
      </c>
    </row>
    <row r="518" spans="1:5" x14ac:dyDescent="0.2">
      <c r="A518" s="20" t="s">
        <v>107</v>
      </c>
      <c r="B518" s="21">
        <v>4</v>
      </c>
      <c r="C518" s="21">
        <v>14</v>
      </c>
      <c r="D518" s="21">
        <v>20</v>
      </c>
      <c r="E518" s="21">
        <v>38</v>
      </c>
    </row>
    <row r="519" spans="1:5" x14ac:dyDescent="0.2">
      <c r="A519" s="20" t="s">
        <v>123</v>
      </c>
      <c r="B519" s="21">
        <v>16</v>
      </c>
      <c r="C519" s="21">
        <v>8</v>
      </c>
      <c r="D519" s="21">
        <v>30</v>
      </c>
      <c r="E519" s="21">
        <v>54</v>
      </c>
    </row>
    <row r="520" spans="1:5" x14ac:dyDescent="0.2">
      <c r="A520" s="20" t="s">
        <v>436</v>
      </c>
      <c r="B520" s="21">
        <v>37</v>
      </c>
      <c r="C520" s="21">
        <v>34</v>
      </c>
      <c r="D520" s="21">
        <v>92</v>
      </c>
      <c r="E520" s="21">
        <v>163</v>
      </c>
    </row>
    <row r="522" spans="1:5" x14ac:dyDescent="0.2">
      <c r="A522" s="19" t="s">
        <v>476</v>
      </c>
      <c r="B522" s="19" t="s">
        <v>435</v>
      </c>
    </row>
    <row r="523" spans="1:5" x14ac:dyDescent="0.2">
      <c r="A523" s="19" t="s">
        <v>437</v>
      </c>
      <c r="B523" s="4" t="s">
        <v>63</v>
      </c>
      <c r="C523" s="4" t="s">
        <v>86</v>
      </c>
      <c r="D523" s="4" t="s">
        <v>436</v>
      </c>
    </row>
    <row r="524" spans="1:5" x14ac:dyDescent="0.2">
      <c r="A524" s="20" t="s">
        <v>76</v>
      </c>
      <c r="B524" s="21">
        <v>22</v>
      </c>
      <c r="C524" s="21">
        <v>38</v>
      </c>
      <c r="D524" s="21">
        <v>60</v>
      </c>
    </row>
    <row r="525" spans="1:5" x14ac:dyDescent="0.2">
      <c r="A525" s="20" t="s">
        <v>535</v>
      </c>
      <c r="B525" s="21">
        <v>1</v>
      </c>
      <c r="C525" s="21">
        <v>3</v>
      </c>
      <c r="D525" s="21">
        <v>4</v>
      </c>
    </row>
    <row r="526" spans="1:5" x14ac:dyDescent="0.2">
      <c r="A526" s="20" t="s">
        <v>540</v>
      </c>
      <c r="B526" s="21"/>
      <c r="C526" s="21">
        <v>2</v>
      </c>
      <c r="D526" s="21">
        <v>2</v>
      </c>
    </row>
    <row r="527" spans="1:5" x14ac:dyDescent="0.2">
      <c r="A527" s="20" t="s">
        <v>539</v>
      </c>
      <c r="B527" s="21">
        <v>1</v>
      </c>
      <c r="C527" s="21">
        <v>1</v>
      </c>
      <c r="D527" s="21">
        <v>2</v>
      </c>
    </row>
    <row r="528" spans="1:5" x14ac:dyDescent="0.2">
      <c r="A528" s="20" t="s">
        <v>536</v>
      </c>
      <c r="B528" s="21">
        <v>1</v>
      </c>
      <c r="C528" s="21">
        <v>2</v>
      </c>
      <c r="D528" s="21">
        <v>3</v>
      </c>
    </row>
    <row r="529" spans="1:6" x14ac:dyDescent="0.2">
      <c r="A529" s="20" t="s">
        <v>543</v>
      </c>
      <c r="B529" s="21"/>
      <c r="C529" s="21">
        <v>1</v>
      </c>
      <c r="D529" s="21">
        <v>1</v>
      </c>
    </row>
    <row r="530" spans="1:6" x14ac:dyDescent="0.2">
      <c r="A530" s="20" t="s">
        <v>537</v>
      </c>
      <c r="B530" s="21">
        <v>1</v>
      </c>
      <c r="C530" s="21">
        <v>1</v>
      </c>
      <c r="D530" s="21">
        <v>2</v>
      </c>
    </row>
    <row r="531" spans="1:6" x14ac:dyDescent="0.2">
      <c r="A531" s="20" t="s">
        <v>541</v>
      </c>
      <c r="B531" s="21">
        <v>1</v>
      </c>
      <c r="C531" s="21">
        <v>1</v>
      </c>
      <c r="D531" s="21">
        <v>2</v>
      </c>
    </row>
    <row r="532" spans="1:6" x14ac:dyDescent="0.2">
      <c r="A532" s="20" t="s">
        <v>89</v>
      </c>
      <c r="B532" s="21">
        <v>7</v>
      </c>
      <c r="C532" s="21">
        <v>10</v>
      </c>
      <c r="D532" s="21">
        <v>17</v>
      </c>
    </row>
    <row r="533" spans="1:6" x14ac:dyDescent="0.2">
      <c r="A533" s="20" t="s">
        <v>538</v>
      </c>
      <c r="B533" s="21"/>
      <c r="C533" s="21">
        <v>2</v>
      </c>
      <c r="D533" s="21">
        <v>2</v>
      </c>
    </row>
    <row r="534" spans="1:6" x14ac:dyDescent="0.2">
      <c r="A534" s="20" t="s">
        <v>205</v>
      </c>
      <c r="B534" s="21">
        <v>11</v>
      </c>
      <c r="C534" s="21">
        <v>36</v>
      </c>
      <c r="D534" s="21">
        <v>47</v>
      </c>
    </row>
    <row r="535" spans="1:6" x14ac:dyDescent="0.2">
      <c r="A535" s="20" t="s">
        <v>145</v>
      </c>
      <c r="B535" s="21">
        <v>1</v>
      </c>
      <c r="C535" s="21">
        <v>9</v>
      </c>
      <c r="D535" s="21">
        <v>10</v>
      </c>
    </row>
    <row r="536" spans="1:6" x14ac:dyDescent="0.2">
      <c r="A536" s="20" t="s">
        <v>108</v>
      </c>
      <c r="B536" s="21">
        <v>4</v>
      </c>
      <c r="C536" s="21">
        <v>6</v>
      </c>
      <c r="D536" s="21">
        <v>10</v>
      </c>
    </row>
    <row r="537" spans="1:6" x14ac:dyDescent="0.2">
      <c r="A537" s="20" t="s">
        <v>542</v>
      </c>
      <c r="B537" s="21"/>
      <c r="C537" s="21">
        <v>1</v>
      </c>
      <c r="D537" s="21">
        <v>1</v>
      </c>
    </row>
    <row r="538" spans="1:6" x14ac:dyDescent="0.2">
      <c r="A538" s="20" t="s">
        <v>436</v>
      </c>
      <c r="B538" s="21">
        <v>50</v>
      </c>
      <c r="C538" s="21">
        <v>113</v>
      </c>
      <c r="D538" s="21">
        <v>163</v>
      </c>
    </row>
    <row r="540" spans="1:6" x14ac:dyDescent="0.2">
      <c r="A540" s="19" t="s">
        <v>493</v>
      </c>
      <c r="B540" s="19" t="s">
        <v>435</v>
      </c>
    </row>
    <row r="541" spans="1:6" x14ac:dyDescent="0.2">
      <c r="A541" s="19" t="s">
        <v>437</v>
      </c>
      <c r="B541" s="4" t="s">
        <v>481</v>
      </c>
      <c r="C541" s="4" t="s">
        <v>482</v>
      </c>
      <c r="D541" s="4" t="s">
        <v>491</v>
      </c>
      <c r="E541" s="4" t="s">
        <v>492</v>
      </c>
      <c r="F541" s="4" t="s">
        <v>436</v>
      </c>
    </row>
    <row r="542" spans="1:6" x14ac:dyDescent="0.2">
      <c r="A542" s="20" t="s">
        <v>76</v>
      </c>
      <c r="B542" s="21">
        <v>11</v>
      </c>
      <c r="C542" s="21">
        <v>29</v>
      </c>
      <c r="D542" s="21">
        <v>20</v>
      </c>
      <c r="E542" s="21"/>
      <c r="F542" s="21">
        <v>60</v>
      </c>
    </row>
    <row r="543" spans="1:6" x14ac:dyDescent="0.2">
      <c r="A543" s="20" t="s">
        <v>535</v>
      </c>
      <c r="B543" s="21"/>
      <c r="C543" s="21">
        <v>2</v>
      </c>
      <c r="D543" s="21">
        <v>2</v>
      </c>
      <c r="E543" s="21"/>
      <c r="F543" s="21">
        <v>4</v>
      </c>
    </row>
    <row r="544" spans="1:6" x14ac:dyDescent="0.2">
      <c r="A544" s="20" t="s">
        <v>540</v>
      </c>
      <c r="B544" s="21"/>
      <c r="C544" s="21">
        <v>2</v>
      </c>
      <c r="D544" s="21"/>
      <c r="E544" s="21"/>
      <c r="F544" s="21">
        <v>2</v>
      </c>
    </row>
    <row r="545" spans="1:6" x14ac:dyDescent="0.2">
      <c r="A545" s="20" t="s">
        <v>539</v>
      </c>
      <c r="B545" s="21">
        <v>1</v>
      </c>
      <c r="C545" s="21">
        <v>1</v>
      </c>
      <c r="D545" s="21"/>
      <c r="E545" s="21"/>
      <c r="F545" s="21">
        <v>2</v>
      </c>
    </row>
    <row r="546" spans="1:6" x14ac:dyDescent="0.2">
      <c r="A546" s="20" t="s">
        <v>536</v>
      </c>
      <c r="B546" s="21"/>
      <c r="C546" s="21">
        <v>2</v>
      </c>
      <c r="D546" s="21">
        <v>1</v>
      </c>
      <c r="E546" s="21"/>
      <c r="F546" s="21">
        <v>3</v>
      </c>
    </row>
    <row r="547" spans="1:6" x14ac:dyDescent="0.2">
      <c r="A547" s="20" t="s">
        <v>543</v>
      </c>
      <c r="B547" s="21">
        <v>1</v>
      </c>
      <c r="C547" s="21"/>
      <c r="D547" s="21"/>
      <c r="E547" s="21"/>
      <c r="F547" s="21">
        <v>1</v>
      </c>
    </row>
    <row r="548" spans="1:6" x14ac:dyDescent="0.2">
      <c r="A548" s="20" t="s">
        <v>537</v>
      </c>
      <c r="B548" s="21">
        <v>1</v>
      </c>
      <c r="C548" s="21"/>
      <c r="D548" s="21">
        <v>1</v>
      </c>
      <c r="E548" s="21"/>
      <c r="F548" s="21">
        <v>2</v>
      </c>
    </row>
    <row r="549" spans="1:6" x14ac:dyDescent="0.2">
      <c r="A549" s="20" t="s">
        <v>541</v>
      </c>
      <c r="B549" s="21"/>
      <c r="C549" s="21">
        <v>2</v>
      </c>
      <c r="D549" s="21"/>
      <c r="E549" s="21"/>
      <c r="F549" s="21">
        <v>2</v>
      </c>
    </row>
    <row r="550" spans="1:6" x14ac:dyDescent="0.2">
      <c r="A550" s="20" t="s">
        <v>89</v>
      </c>
      <c r="B550" s="21">
        <v>3</v>
      </c>
      <c r="C550" s="21">
        <v>8</v>
      </c>
      <c r="D550" s="21">
        <v>6</v>
      </c>
      <c r="E550" s="21"/>
      <c r="F550" s="21">
        <v>17</v>
      </c>
    </row>
    <row r="551" spans="1:6" x14ac:dyDescent="0.2">
      <c r="A551" s="20" t="s">
        <v>538</v>
      </c>
      <c r="B551" s="21">
        <v>2</v>
      </c>
      <c r="C551" s="21"/>
      <c r="D551" s="21"/>
      <c r="E551" s="21"/>
      <c r="F551" s="21">
        <v>2</v>
      </c>
    </row>
    <row r="552" spans="1:6" x14ac:dyDescent="0.2">
      <c r="A552" s="20" t="s">
        <v>205</v>
      </c>
      <c r="B552" s="21">
        <v>15</v>
      </c>
      <c r="C552" s="21">
        <v>21</v>
      </c>
      <c r="D552" s="21">
        <v>10</v>
      </c>
      <c r="E552" s="21"/>
      <c r="F552" s="21">
        <v>46</v>
      </c>
    </row>
    <row r="553" spans="1:6" x14ac:dyDescent="0.2">
      <c r="A553" s="20" t="s">
        <v>145</v>
      </c>
      <c r="B553" s="21">
        <v>2</v>
      </c>
      <c r="C553" s="21">
        <v>4</v>
      </c>
      <c r="D553" s="21">
        <v>4</v>
      </c>
      <c r="E553" s="21"/>
      <c r="F553" s="21">
        <v>10</v>
      </c>
    </row>
    <row r="554" spans="1:6" x14ac:dyDescent="0.2">
      <c r="A554" s="20" t="s">
        <v>108</v>
      </c>
      <c r="B554" s="21">
        <v>5</v>
      </c>
      <c r="C554" s="21">
        <v>1</v>
      </c>
      <c r="D554" s="21">
        <v>4</v>
      </c>
      <c r="E554" s="21"/>
      <c r="F554" s="21">
        <v>10</v>
      </c>
    </row>
    <row r="555" spans="1:6" x14ac:dyDescent="0.2">
      <c r="A555" s="20" t="s">
        <v>542</v>
      </c>
      <c r="B555" s="21">
        <v>1</v>
      </c>
      <c r="C555" s="21"/>
      <c r="D555" s="21"/>
      <c r="E555" s="21"/>
      <c r="F555" s="21">
        <v>1</v>
      </c>
    </row>
    <row r="556" spans="1:6" x14ac:dyDescent="0.2">
      <c r="A556" s="20" t="s">
        <v>436</v>
      </c>
      <c r="B556" s="21">
        <v>42</v>
      </c>
      <c r="C556" s="21">
        <v>72</v>
      </c>
      <c r="D556" s="21">
        <v>48</v>
      </c>
      <c r="E556" s="21"/>
      <c r="F556" s="21">
        <v>162</v>
      </c>
    </row>
    <row r="558" spans="1:6" x14ac:dyDescent="0.2">
      <c r="A558" s="19" t="s">
        <v>478</v>
      </c>
      <c r="B558" s="19" t="s">
        <v>435</v>
      </c>
    </row>
    <row r="559" spans="1:6" x14ac:dyDescent="0.2">
      <c r="A559" s="19" t="s">
        <v>437</v>
      </c>
      <c r="B559" s="4" t="s">
        <v>116</v>
      </c>
      <c r="C559" s="4" t="s">
        <v>64</v>
      </c>
      <c r="D559" s="4" t="s">
        <v>136</v>
      </c>
      <c r="E559" s="4" t="s">
        <v>149</v>
      </c>
      <c r="F559" s="4" t="s">
        <v>436</v>
      </c>
    </row>
    <row r="560" spans="1:6" x14ac:dyDescent="0.2">
      <c r="A560" s="20" t="s">
        <v>76</v>
      </c>
      <c r="B560" s="21">
        <v>11</v>
      </c>
      <c r="C560" s="21">
        <v>42</v>
      </c>
      <c r="D560" s="21">
        <v>4</v>
      </c>
      <c r="E560" s="21">
        <v>3</v>
      </c>
      <c r="F560" s="21">
        <v>60</v>
      </c>
    </row>
    <row r="561" spans="1:6" x14ac:dyDescent="0.2">
      <c r="A561" s="20" t="s">
        <v>535</v>
      </c>
      <c r="B561" s="21">
        <v>1</v>
      </c>
      <c r="C561" s="21">
        <v>3</v>
      </c>
      <c r="D561" s="21"/>
      <c r="E561" s="21"/>
      <c r="F561" s="21">
        <v>4</v>
      </c>
    </row>
    <row r="562" spans="1:6" x14ac:dyDescent="0.2">
      <c r="A562" s="20" t="s">
        <v>540</v>
      </c>
      <c r="B562" s="21"/>
      <c r="C562" s="21">
        <v>1</v>
      </c>
      <c r="D562" s="21">
        <v>1</v>
      </c>
      <c r="E562" s="21"/>
      <c r="F562" s="21">
        <v>2</v>
      </c>
    </row>
    <row r="563" spans="1:6" x14ac:dyDescent="0.2">
      <c r="A563" s="20" t="s">
        <v>539</v>
      </c>
      <c r="B563" s="21">
        <v>1</v>
      </c>
      <c r="C563" s="21">
        <v>1</v>
      </c>
      <c r="D563" s="21"/>
      <c r="E563" s="21"/>
      <c r="F563" s="21">
        <v>2</v>
      </c>
    </row>
    <row r="564" spans="1:6" x14ac:dyDescent="0.2">
      <c r="A564" s="20" t="s">
        <v>536</v>
      </c>
      <c r="B564" s="21">
        <v>1</v>
      </c>
      <c r="C564" s="21">
        <v>2</v>
      </c>
      <c r="D564" s="21"/>
      <c r="E564" s="21"/>
      <c r="F564" s="21">
        <v>3</v>
      </c>
    </row>
    <row r="565" spans="1:6" x14ac:dyDescent="0.2">
      <c r="A565" s="20" t="s">
        <v>543</v>
      </c>
      <c r="B565" s="21"/>
      <c r="C565" s="21">
        <v>1</v>
      </c>
      <c r="D565" s="21"/>
      <c r="E565" s="21"/>
      <c r="F565" s="21">
        <v>1</v>
      </c>
    </row>
    <row r="566" spans="1:6" x14ac:dyDescent="0.2">
      <c r="A566" s="20" t="s">
        <v>537</v>
      </c>
      <c r="B566" s="21">
        <v>2</v>
      </c>
      <c r="C566" s="21"/>
      <c r="D566" s="21"/>
      <c r="E566" s="21"/>
      <c r="F566" s="21">
        <v>2</v>
      </c>
    </row>
    <row r="567" spans="1:6" x14ac:dyDescent="0.2">
      <c r="A567" s="20" t="s">
        <v>541</v>
      </c>
      <c r="B567" s="21"/>
      <c r="C567" s="21">
        <v>2</v>
      </c>
      <c r="D567" s="21"/>
      <c r="E567" s="21"/>
      <c r="F567" s="21">
        <v>2</v>
      </c>
    </row>
    <row r="568" spans="1:6" x14ac:dyDescent="0.2">
      <c r="A568" s="20" t="s">
        <v>89</v>
      </c>
      <c r="B568" s="21">
        <v>9</v>
      </c>
      <c r="C568" s="21">
        <v>7</v>
      </c>
      <c r="D568" s="21">
        <v>1</v>
      </c>
      <c r="E568" s="21"/>
      <c r="F568" s="21">
        <v>17</v>
      </c>
    </row>
    <row r="569" spans="1:6" x14ac:dyDescent="0.2">
      <c r="A569" s="20" t="s">
        <v>538</v>
      </c>
      <c r="B569" s="21">
        <v>1</v>
      </c>
      <c r="C569" s="21"/>
      <c r="D569" s="21"/>
      <c r="E569" s="21">
        <v>1</v>
      </c>
      <c r="F569" s="21">
        <v>2</v>
      </c>
    </row>
    <row r="570" spans="1:6" x14ac:dyDescent="0.2">
      <c r="A570" s="20" t="s">
        <v>205</v>
      </c>
      <c r="B570" s="21">
        <v>23</v>
      </c>
      <c r="C570" s="21">
        <v>24</v>
      </c>
      <c r="D570" s="21"/>
      <c r="E570" s="21"/>
      <c r="F570" s="21">
        <v>47</v>
      </c>
    </row>
    <row r="571" spans="1:6" x14ac:dyDescent="0.2">
      <c r="A571" s="20" t="s">
        <v>145</v>
      </c>
      <c r="B571" s="21">
        <v>3</v>
      </c>
      <c r="C571" s="21">
        <v>6</v>
      </c>
      <c r="D571" s="21">
        <v>1</v>
      </c>
      <c r="E571" s="21"/>
      <c r="F571" s="21">
        <v>10</v>
      </c>
    </row>
    <row r="572" spans="1:6" x14ac:dyDescent="0.2">
      <c r="A572" s="20" t="s">
        <v>108</v>
      </c>
      <c r="B572" s="21">
        <v>6</v>
      </c>
      <c r="C572" s="21">
        <v>3</v>
      </c>
      <c r="D572" s="21">
        <v>1</v>
      </c>
      <c r="E572" s="21"/>
      <c r="F572" s="21">
        <v>10</v>
      </c>
    </row>
    <row r="573" spans="1:6" x14ac:dyDescent="0.2">
      <c r="A573" s="20" t="s">
        <v>542</v>
      </c>
      <c r="B573" s="21"/>
      <c r="C573" s="21">
        <v>1</v>
      </c>
      <c r="D573" s="21"/>
      <c r="E573" s="21"/>
      <c r="F573" s="21">
        <v>1</v>
      </c>
    </row>
    <row r="574" spans="1:6" x14ac:dyDescent="0.2">
      <c r="A574" s="20" t="s">
        <v>436</v>
      </c>
      <c r="B574" s="21">
        <v>58</v>
      </c>
      <c r="C574" s="21">
        <v>93</v>
      </c>
      <c r="D574" s="21">
        <v>8</v>
      </c>
      <c r="E574" s="21">
        <v>4</v>
      </c>
      <c r="F574" s="21">
        <v>163</v>
      </c>
    </row>
    <row r="576" spans="1:6" x14ac:dyDescent="0.2">
      <c r="A576" s="19" t="s">
        <v>498</v>
      </c>
      <c r="B576" s="19" t="s">
        <v>435</v>
      </c>
    </row>
    <row r="577" spans="1:7" x14ac:dyDescent="0.2">
      <c r="A577" s="19" t="s">
        <v>437</v>
      </c>
      <c r="B577" s="4" t="s">
        <v>65</v>
      </c>
      <c r="C577" s="4" t="s">
        <v>494</v>
      </c>
      <c r="D577" s="4" t="s">
        <v>495</v>
      </c>
      <c r="E577" s="4" t="s">
        <v>525</v>
      </c>
      <c r="F577" s="4" t="s">
        <v>117</v>
      </c>
      <c r="G577" s="4" t="s">
        <v>436</v>
      </c>
    </row>
    <row r="578" spans="1:7" x14ac:dyDescent="0.2">
      <c r="A578" s="20" t="s">
        <v>76</v>
      </c>
      <c r="B578" s="21">
        <v>25</v>
      </c>
      <c r="C578" s="21">
        <v>11</v>
      </c>
      <c r="D578" s="21">
        <v>6</v>
      </c>
      <c r="E578" s="21">
        <v>13</v>
      </c>
      <c r="F578" s="21">
        <v>5</v>
      </c>
      <c r="G578" s="21">
        <v>60</v>
      </c>
    </row>
    <row r="579" spans="1:7" x14ac:dyDescent="0.2">
      <c r="A579" s="20" t="s">
        <v>535</v>
      </c>
      <c r="B579" s="21">
        <v>3</v>
      </c>
      <c r="C579" s="21">
        <v>1</v>
      </c>
      <c r="D579" s="21"/>
      <c r="E579" s="21"/>
      <c r="F579" s="21"/>
      <c r="G579" s="21">
        <v>4</v>
      </c>
    </row>
    <row r="580" spans="1:7" x14ac:dyDescent="0.2">
      <c r="A580" s="20" t="s">
        <v>540</v>
      </c>
      <c r="B580" s="21">
        <v>1</v>
      </c>
      <c r="C580" s="21"/>
      <c r="D580" s="21">
        <v>1</v>
      </c>
      <c r="E580" s="21"/>
      <c r="F580" s="21"/>
      <c r="G580" s="21">
        <v>2</v>
      </c>
    </row>
    <row r="581" spans="1:7" x14ac:dyDescent="0.2">
      <c r="A581" s="20" t="s">
        <v>539</v>
      </c>
      <c r="B581" s="21"/>
      <c r="C581" s="21">
        <v>1</v>
      </c>
      <c r="D581" s="21"/>
      <c r="E581" s="21">
        <v>1</v>
      </c>
      <c r="F581" s="21"/>
      <c r="G581" s="21">
        <v>2</v>
      </c>
    </row>
    <row r="582" spans="1:7" x14ac:dyDescent="0.2">
      <c r="A582" s="20" t="s">
        <v>536</v>
      </c>
      <c r="B582" s="21"/>
      <c r="C582" s="21">
        <v>1</v>
      </c>
      <c r="D582" s="21">
        <v>2</v>
      </c>
      <c r="E582" s="21"/>
      <c r="F582" s="21"/>
      <c r="G582" s="21">
        <v>3</v>
      </c>
    </row>
    <row r="583" spans="1:7" x14ac:dyDescent="0.2">
      <c r="A583" s="20" t="s">
        <v>543</v>
      </c>
      <c r="B583" s="21"/>
      <c r="C583" s="21"/>
      <c r="D583" s="21">
        <v>1</v>
      </c>
      <c r="E583" s="21"/>
      <c r="F583" s="21"/>
      <c r="G583" s="21">
        <v>1</v>
      </c>
    </row>
    <row r="584" spans="1:7" x14ac:dyDescent="0.2">
      <c r="A584" s="20" t="s">
        <v>537</v>
      </c>
      <c r="B584" s="21"/>
      <c r="C584" s="21"/>
      <c r="D584" s="21">
        <v>1</v>
      </c>
      <c r="E584" s="21">
        <v>1</v>
      </c>
      <c r="F584" s="21"/>
      <c r="G584" s="21">
        <v>2</v>
      </c>
    </row>
    <row r="585" spans="1:7" x14ac:dyDescent="0.2">
      <c r="A585" s="20" t="s">
        <v>541</v>
      </c>
      <c r="B585" s="21">
        <v>1</v>
      </c>
      <c r="C585" s="21"/>
      <c r="D585" s="21"/>
      <c r="E585" s="21">
        <v>1</v>
      </c>
      <c r="F585" s="21"/>
      <c r="G585" s="21">
        <v>2</v>
      </c>
    </row>
    <row r="586" spans="1:7" x14ac:dyDescent="0.2">
      <c r="A586" s="20" t="s">
        <v>89</v>
      </c>
      <c r="B586" s="21">
        <v>8</v>
      </c>
      <c r="C586" s="21"/>
      <c r="D586" s="21">
        <v>4</v>
      </c>
      <c r="E586" s="21">
        <v>2</v>
      </c>
      <c r="F586" s="21">
        <v>3</v>
      </c>
      <c r="G586" s="21">
        <v>17</v>
      </c>
    </row>
    <row r="587" spans="1:7" x14ac:dyDescent="0.2">
      <c r="A587" s="20" t="s">
        <v>538</v>
      </c>
      <c r="B587" s="21"/>
      <c r="C587" s="21">
        <v>1</v>
      </c>
      <c r="D587" s="21">
        <v>1</v>
      </c>
      <c r="E587" s="21"/>
      <c r="F587" s="21"/>
      <c r="G587" s="21">
        <v>2</v>
      </c>
    </row>
    <row r="588" spans="1:7" x14ac:dyDescent="0.2">
      <c r="A588" s="20" t="s">
        <v>205</v>
      </c>
      <c r="B588" s="21">
        <v>15</v>
      </c>
      <c r="C588" s="21">
        <v>1</v>
      </c>
      <c r="D588" s="21">
        <v>12</v>
      </c>
      <c r="E588" s="21">
        <v>5</v>
      </c>
      <c r="F588" s="21">
        <v>14</v>
      </c>
      <c r="G588" s="21">
        <v>47</v>
      </c>
    </row>
    <row r="589" spans="1:7" x14ac:dyDescent="0.2">
      <c r="A589" s="20" t="s">
        <v>145</v>
      </c>
      <c r="B589" s="21">
        <v>7</v>
      </c>
      <c r="C589" s="21"/>
      <c r="D589" s="21">
        <v>1</v>
      </c>
      <c r="E589" s="21"/>
      <c r="F589" s="21">
        <v>2</v>
      </c>
      <c r="G589" s="21">
        <v>10</v>
      </c>
    </row>
    <row r="590" spans="1:7" x14ac:dyDescent="0.2">
      <c r="A590" s="20" t="s">
        <v>108</v>
      </c>
      <c r="B590" s="21">
        <v>6</v>
      </c>
      <c r="C590" s="21">
        <v>1</v>
      </c>
      <c r="D590" s="21">
        <v>1</v>
      </c>
      <c r="E590" s="21">
        <v>1</v>
      </c>
      <c r="F590" s="21">
        <v>1</v>
      </c>
      <c r="G590" s="21">
        <v>10</v>
      </c>
    </row>
    <row r="591" spans="1:7" x14ac:dyDescent="0.2">
      <c r="A591" s="20" t="s">
        <v>542</v>
      </c>
      <c r="B591" s="21"/>
      <c r="C591" s="21"/>
      <c r="D591" s="21"/>
      <c r="E591" s="21"/>
      <c r="F591" s="21">
        <v>1</v>
      </c>
      <c r="G591" s="21">
        <v>1</v>
      </c>
    </row>
    <row r="592" spans="1:7" x14ac:dyDescent="0.2">
      <c r="A592" s="20" t="s">
        <v>436</v>
      </c>
      <c r="B592" s="21">
        <v>66</v>
      </c>
      <c r="C592" s="21">
        <v>17</v>
      </c>
      <c r="D592" s="21">
        <v>30</v>
      </c>
      <c r="E592" s="21">
        <v>24</v>
      </c>
      <c r="F592" s="21">
        <v>26</v>
      </c>
      <c r="G592" s="21">
        <v>163</v>
      </c>
    </row>
    <row r="594" spans="1:6" x14ac:dyDescent="0.2">
      <c r="A594" s="19" t="s">
        <v>477</v>
      </c>
      <c r="B594" s="19" t="s">
        <v>435</v>
      </c>
    </row>
    <row r="595" spans="1:6" x14ac:dyDescent="0.2">
      <c r="A595" s="19" t="s">
        <v>437</v>
      </c>
      <c r="B595" s="4" t="s">
        <v>66</v>
      </c>
      <c r="C595" s="4" t="s">
        <v>118</v>
      </c>
      <c r="D595" s="4" t="s">
        <v>87</v>
      </c>
      <c r="E595" s="4" t="s">
        <v>104</v>
      </c>
      <c r="F595" s="4" t="s">
        <v>436</v>
      </c>
    </row>
    <row r="596" spans="1:6" x14ac:dyDescent="0.2">
      <c r="A596" s="20" t="s">
        <v>76</v>
      </c>
      <c r="B596" s="21">
        <v>26</v>
      </c>
      <c r="C596" s="21">
        <v>9</v>
      </c>
      <c r="D596" s="21">
        <v>13</v>
      </c>
      <c r="E596" s="21">
        <v>12</v>
      </c>
      <c r="F596" s="21">
        <v>60</v>
      </c>
    </row>
    <row r="597" spans="1:6" x14ac:dyDescent="0.2">
      <c r="A597" s="20" t="s">
        <v>535</v>
      </c>
      <c r="B597" s="21"/>
      <c r="C597" s="21">
        <v>1</v>
      </c>
      <c r="D597" s="21">
        <v>2</v>
      </c>
      <c r="E597" s="21">
        <v>1</v>
      </c>
      <c r="F597" s="21">
        <v>4</v>
      </c>
    </row>
    <row r="598" spans="1:6" x14ac:dyDescent="0.2">
      <c r="A598" s="20" t="s">
        <v>540</v>
      </c>
      <c r="B598" s="21"/>
      <c r="C598" s="21"/>
      <c r="D598" s="21">
        <v>1</v>
      </c>
      <c r="E598" s="21">
        <v>1</v>
      </c>
      <c r="F598" s="21">
        <v>2</v>
      </c>
    </row>
    <row r="599" spans="1:6" x14ac:dyDescent="0.2">
      <c r="A599" s="20" t="s">
        <v>539</v>
      </c>
      <c r="B599" s="21"/>
      <c r="C599" s="21"/>
      <c r="D599" s="21">
        <v>2</v>
      </c>
      <c r="E599" s="21"/>
      <c r="F599" s="21">
        <v>2</v>
      </c>
    </row>
    <row r="600" spans="1:6" x14ac:dyDescent="0.2">
      <c r="A600" s="20" t="s">
        <v>536</v>
      </c>
      <c r="B600" s="21">
        <v>2</v>
      </c>
      <c r="C600" s="21">
        <v>1</v>
      </c>
      <c r="D600" s="21"/>
      <c r="E600" s="21"/>
      <c r="F600" s="21">
        <v>3</v>
      </c>
    </row>
    <row r="601" spans="1:6" x14ac:dyDescent="0.2">
      <c r="A601" s="20" t="s">
        <v>543</v>
      </c>
      <c r="B601" s="21"/>
      <c r="C601" s="21"/>
      <c r="D601" s="21">
        <v>1</v>
      </c>
      <c r="E601" s="21"/>
      <c r="F601" s="21">
        <v>1</v>
      </c>
    </row>
    <row r="602" spans="1:6" x14ac:dyDescent="0.2">
      <c r="A602" s="20" t="s">
        <v>537</v>
      </c>
      <c r="B602" s="21">
        <v>2</v>
      </c>
      <c r="C602" s="21"/>
      <c r="D602" s="21"/>
      <c r="E602" s="21"/>
      <c r="F602" s="21">
        <v>2</v>
      </c>
    </row>
    <row r="603" spans="1:6" x14ac:dyDescent="0.2">
      <c r="A603" s="20" t="s">
        <v>541</v>
      </c>
      <c r="B603" s="21"/>
      <c r="C603" s="21"/>
      <c r="D603" s="21"/>
      <c r="E603" s="21">
        <v>2</v>
      </c>
      <c r="F603" s="21">
        <v>2</v>
      </c>
    </row>
    <row r="604" spans="1:6" x14ac:dyDescent="0.2">
      <c r="A604" s="20" t="s">
        <v>89</v>
      </c>
      <c r="B604" s="21">
        <v>2</v>
      </c>
      <c r="C604" s="21">
        <v>2</v>
      </c>
      <c r="D604" s="21">
        <v>6</v>
      </c>
      <c r="E604" s="21">
        <v>7</v>
      </c>
      <c r="F604" s="21">
        <v>17</v>
      </c>
    </row>
    <row r="605" spans="1:6" x14ac:dyDescent="0.2">
      <c r="A605" s="20" t="s">
        <v>538</v>
      </c>
      <c r="B605" s="21"/>
      <c r="C605" s="21"/>
      <c r="D605" s="21">
        <v>1</v>
      </c>
      <c r="E605" s="21">
        <v>1</v>
      </c>
      <c r="F605" s="21">
        <v>2</v>
      </c>
    </row>
    <row r="606" spans="1:6" x14ac:dyDescent="0.2">
      <c r="A606" s="20" t="s">
        <v>205</v>
      </c>
      <c r="B606" s="21">
        <v>8</v>
      </c>
      <c r="C606" s="21">
        <v>12</v>
      </c>
      <c r="D606" s="21">
        <v>12</v>
      </c>
      <c r="E606" s="21">
        <v>15</v>
      </c>
      <c r="F606" s="21">
        <v>47</v>
      </c>
    </row>
    <row r="607" spans="1:6" x14ac:dyDescent="0.2">
      <c r="A607" s="20" t="s">
        <v>145</v>
      </c>
      <c r="B607" s="21">
        <v>1</v>
      </c>
      <c r="C607" s="21">
        <v>2</v>
      </c>
      <c r="D607" s="21">
        <v>2</v>
      </c>
      <c r="E607" s="21">
        <v>5</v>
      </c>
      <c r="F607" s="21">
        <v>10</v>
      </c>
    </row>
    <row r="608" spans="1:6" x14ac:dyDescent="0.2">
      <c r="A608" s="20" t="s">
        <v>108</v>
      </c>
      <c r="B608" s="21">
        <v>4</v>
      </c>
      <c r="C608" s="21">
        <v>2</v>
      </c>
      <c r="D608" s="21">
        <v>3</v>
      </c>
      <c r="E608" s="21">
        <v>1</v>
      </c>
      <c r="F608" s="21">
        <v>10</v>
      </c>
    </row>
    <row r="609" spans="1:27" x14ac:dyDescent="0.2">
      <c r="A609" s="20" t="s">
        <v>542</v>
      </c>
      <c r="B609" s="21"/>
      <c r="C609" s="21"/>
      <c r="D609" s="21"/>
      <c r="E609" s="21">
        <v>1</v>
      </c>
      <c r="F609" s="21">
        <v>1</v>
      </c>
    </row>
    <row r="610" spans="1:27" x14ac:dyDescent="0.2">
      <c r="A610" s="20" t="s">
        <v>436</v>
      </c>
      <c r="B610" s="21">
        <v>45</v>
      </c>
      <c r="C610" s="21">
        <v>29</v>
      </c>
      <c r="D610" s="21">
        <v>43</v>
      </c>
      <c r="E610" s="21">
        <v>46</v>
      </c>
      <c r="F610" s="21">
        <v>163</v>
      </c>
    </row>
    <row r="613" spans="1:27" x14ac:dyDescent="0.2">
      <c r="A613" s="19" t="s">
        <v>522</v>
      </c>
      <c r="B613" s="19" t="s">
        <v>435</v>
      </c>
    </row>
    <row r="614" spans="1:27" x14ac:dyDescent="0.2">
      <c r="A614" s="19" t="s">
        <v>437</v>
      </c>
      <c r="B614" s="4" t="s">
        <v>530</v>
      </c>
      <c r="C614" s="4" t="s">
        <v>529</v>
      </c>
      <c r="D614" s="4" t="s">
        <v>528</v>
      </c>
      <c r="E614" s="4" t="s">
        <v>527</v>
      </c>
      <c r="F614" s="4" t="s">
        <v>492</v>
      </c>
      <c r="G614" s="4" t="s">
        <v>436</v>
      </c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</row>
    <row r="615" spans="1:27" x14ac:dyDescent="0.2">
      <c r="A615" s="20" t="s">
        <v>76</v>
      </c>
      <c r="B615" s="21">
        <v>9</v>
      </c>
      <c r="C615" s="21">
        <v>25</v>
      </c>
      <c r="D615" s="21">
        <v>15</v>
      </c>
      <c r="E615" s="21">
        <v>7</v>
      </c>
      <c r="F615" s="21"/>
      <c r="G615" s="21">
        <v>56</v>
      </c>
    </row>
    <row r="616" spans="1:27" x14ac:dyDescent="0.2">
      <c r="A616" s="20" t="s">
        <v>535</v>
      </c>
      <c r="B616" s="21"/>
      <c r="C616" s="21">
        <v>2</v>
      </c>
      <c r="D616" s="21">
        <v>1</v>
      </c>
      <c r="E616" s="21">
        <v>1</v>
      </c>
      <c r="F616" s="21"/>
      <c r="G616" s="21">
        <v>4</v>
      </c>
    </row>
    <row r="617" spans="1:27" x14ac:dyDescent="0.2">
      <c r="A617" s="20" t="s">
        <v>540</v>
      </c>
      <c r="B617" s="21"/>
      <c r="C617" s="21">
        <v>1</v>
      </c>
      <c r="D617" s="21"/>
      <c r="E617" s="21"/>
      <c r="F617" s="21"/>
      <c r="G617" s="21">
        <v>1</v>
      </c>
    </row>
    <row r="618" spans="1:27" x14ac:dyDescent="0.2">
      <c r="A618" s="20" t="s">
        <v>539</v>
      </c>
      <c r="B618" s="21"/>
      <c r="C618" s="21">
        <v>1</v>
      </c>
      <c r="D618" s="21">
        <v>1</v>
      </c>
      <c r="E618" s="21"/>
      <c r="F618" s="21"/>
      <c r="G618" s="21">
        <v>2</v>
      </c>
    </row>
    <row r="619" spans="1:27" x14ac:dyDescent="0.2">
      <c r="A619" s="20" t="s">
        <v>536</v>
      </c>
      <c r="B619" s="21">
        <v>1</v>
      </c>
      <c r="C619" s="21">
        <v>1</v>
      </c>
      <c r="D619" s="21"/>
      <c r="E619" s="21">
        <v>1</v>
      </c>
      <c r="F619" s="21"/>
      <c r="G619" s="21">
        <v>3</v>
      </c>
    </row>
    <row r="620" spans="1:27" x14ac:dyDescent="0.2">
      <c r="A620" s="20" t="s">
        <v>543</v>
      </c>
      <c r="B620" s="21"/>
      <c r="C620" s="21"/>
      <c r="D620" s="21"/>
      <c r="E620" s="21">
        <v>1</v>
      </c>
      <c r="F620" s="21"/>
      <c r="G620" s="21">
        <v>1</v>
      </c>
    </row>
    <row r="621" spans="1:27" x14ac:dyDescent="0.2">
      <c r="A621" s="20" t="s">
        <v>537</v>
      </c>
      <c r="B621" s="21"/>
      <c r="C621" s="21">
        <v>1</v>
      </c>
      <c r="D621" s="21">
        <v>1</v>
      </c>
      <c r="E621" s="21"/>
      <c r="F621" s="21"/>
      <c r="G621" s="21">
        <v>2</v>
      </c>
    </row>
    <row r="622" spans="1:27" x14ac:dyDescent="0.2">
      <c r="A622" s="20" t="s">
        <v>541</v>
      </c>
      <c r="B622" s="21"/>
      <c r="C622" s="21">
        <v>1</v>
      </c>
      <c r="D622" s="21"/>
      <c r="E622" s="21">
        <v>1</v>
      </c>
      <c r="F622" s="21"/>
      <c r="G622" s="21">
        <v>2</v>
      </c>
    </row>
    <row r="623" spans="1:27" x14ac:dyDescent="0.2">
      <c r="A623" s="20" t="s">
        <v>89</v>
      </c>
      <c r="B623" s="21">
        <v>4</v>
      </c>
      <c r="C623" s="21">
        <v>8</v>
      </c>
      <c r="D623" s="21">
        <v>2</v>
      </c>
      <c r="E623" s="21">
        <v>2</v>
      </c>
      <c r="F623" s="21"/>
      <c r="G623" s="21">
        <v>16</v>
      </c>
    </row>
    <row r="624" spans="1:27" x14ac:dyDescent="0.2">
      <c r="A624" s="20" t="s">
        <v>538</v>
      </c>
      <c r="B624" s="21"/>
      <c r="C624" s="21"/>
      <c r="D624" s="21">
        <v>2</v>
      </c>
      <c r="E624" s="21"/>
      <c r="F624" s="21"/>
      <c r="G624" s="21">
        <v>2</v>
      </c>
    </row>
    <row r="625" spans="1:7" x14ac:dyDescent="0.2">
      <c r="A625" s="20" t="s">
        <v>205</v>
      </c>
      <c r="B625" s="21">
        <v>4</v>
      </c>
      <c r="C625" s="21">
        <v>17</v>
      </c>
      <c r="D625" s="21">
        <v>21</v>
      </c>
      <c r="E625" s="21">
        <v>2</v>
      </c>
      <c r="F625" s="21"/>
      <c r="G625" s="21">
        <v>44</v>
      </c>
    </row>
    <row r="626" spans="1:7" x14ac:dyDescent="0.2">
      <c r="A626" s="20" t="s">
        <v>145</v>
      </c>
      <c r="B626" s="21">
        <v>4</v>
      </c>
      <c r="C626" s="21">
        <v>3</v>
      </c>
      <c r="D626" s="21">
        <v>3</v>
      </c>
      <c r="E626" s="21"/>
      <c r="F626" s="21"/>
      <c r="G626" s="21">
        <v>10</v>
      </c>
    </row>
    <row r="627" spans="1:7" x14ac:dyDescent="0.2">
      <c r="A627" s="20" t="s">
        <v>108</v>
      </c>
      <c r="B627" s="21">
        <v>1</v>
      </c>
      <c r="C627" s="21">
        <v>3</v>
      </c>
      <c r="D627" s="21">
        <v>5</v>
      </c>
      <c r="E627" s="21">
        <v>1</v>
      </c>
      <c r="F627" s="21"/>
      <c r="G627" s="21">
        <v>10</v>
      </c>
    </row>
    <row r="628" spans="1:7" x14ac:dyDescent="0.2">
      <c r="A628" s="20" t="s">
        <v>542</v>
      </c>
      <c r="B628" s="21"/>
      <c r="C628" s="21"/>
      <c r="D628" s="21">
        <v>1</v>
      </c>
      <c r="E628" s="21"/>
      <c r="F628" s="21"/>
      <c r="G628" s="21">
        <v>1</v>
      </c>
    </row>
    <row r="629" spans="1:7" x14ac:dyDescent="0.2">
      <c r="A629" s="20" t="s">
        <v>436</v>
      </c>
      <c r="B629" s="21">
        <v>23</v>
      </c>
      <c r="C629" s="21">
        <v>63</v>
      </c>
      <c r="D629" s="21">
        <v>52</v>
      </c>
      <c r="E629" s="21">
        <v>16</v>
      </c>
      <c r="F629" s="21"/>
      <c r="G629" s="21">
        <v>154</v>
      </c>
    </row>
    <row r="631" spans="1:7" x14ac:dyDescent="0.2">
      <c r="A631" s="19" t="s">
        <v>523</v>
      </c>
      <c r="B631" s="19" t="s">
        <v>435</v>
      </c>
    </row>
    <row r="632" spans="1:7" x14ac:dyDescent="0.2">
      <c r="A632" s="19" t="s">
        <v>437</v>
      </c>
      <c r="B632" s="4" t="s">
        <v>97</v>
      </c>
      <c r="C632" s="4" t="s">
        <v>531</v>
      </c>
      <c r="D632" s="4" t="s">
        <v>532</v>
      </c>
      <c r="E632" s="4" t="s">
        <v>436</v>
      </c>
    </row>
    <row r="633" spans="1:7" x14ac:dyDescent="0.2">
      <c r="A633" s="20" t="s">
        <v>76</v>
      </c>
      <c r="B633" s="21">
        <v>20</v>
      </c>
      <c r="C633" s="21">
        <v>29</v>
      </c>
      <c r="D633" s="21">
        <v>11</v>
      </c>
      <c r="E633" s="21">
        <v>60</v>
      </c>
    </row>
    <row r="634" spans="1:7" x14ac:dyDescent="0.2">
      <c r="A634" s="20" t="s">
        <v>535</v>
      </c>
      <c r="B634" s="21">
        <v>1</v>
      </c>
      <c r="C634" s="21">
        <v>2</v>
      </c>
      <c r="D634" s="21">
        <v>1</v>
      </c>
      <c r="E634" s="21">
        <v>4</v>
      </c>
    </row>
    <row r="635" spans="1:7" x14ac:dyDescent="0.2">
      <c r="A635" s="20" t="s">
        <v>540</v>
      </c>
      <c r="B635" s="21">
        <v>1</v>
      </c>
      <c r="C635" s="21">
        <v>1</v>
      </c>
      <c r="D635" s="21"/>
      <c r="E635" s="21">
        <v>2</v>
      </c>
    </row>
    <row r="636" spans="1:7" x14ac:dyDescent="0.2">
      <c r="A636" s="20" t="s">
        <v>539</v>
      </c>
      <c r="B636" s="21">
        <v>1</v>
      </c>
      <c r="C636" s="21">
        <v>1</v>
      </c>
      <c r="D636" s="21"/>
      <c r="E636" s="21">
        <v>2</v>
      </c>
    </row>
    <row r="637" spans="1:7" x14ac:dyDescent="0.2">
      <c r="A637" s="20" t="s">
        <v>536</v>
      </c>
      <c r="B637" s="21"/>
      <c r="C637" s="21">
        <v>3</v>
      </c>
      <c r="D637" s="21"/>
      <c r="E637" s="21">
        <v>3</v>
      </c>
    </row>
    <row r="638" spans="1:7" x14ac:dyDescent="0.2">
      <c r="A638" s="20" t="s">
        <v>543</v>
      </c>
      <c r="B638" s="21"/>
      <c r="C638" s="21"/>
      <c r="D638" s="21">
        <v>1</v>
      </c>
      <c r="E638" s="21">
        <v>1</v>
      </c>
    </row>
    <row r="639" spans="1:7" x14ac:dyDescent="0.2">
      <c r="A639" s="20" t="s">
        <v>537</v>
      </c>
      <c r="B639" s="21">
        <v>1</v>
      </c>
      <c r="C639" s="21">
        <v>1</v>
      </c>
      <c r="D639" s="21"/>
      <c r="E639" s="21">
        <v>2</v>
      </c>
    </row>
    <row r="640" spans="1:7" x14ac:dyDescent="0.2">
      <c r="A640" s="20" t="s">
        <v>541</v>
      </c>
      <c r="B640" s="21"/>
      <c r="C640" s="21">
        <v>2</v>
      </c>
      <c r="D640" s="21"/>
      <c r="E640" s="21">
        <v>2</v>
      </c>
    </row>
    <row r="641" spans="1:20" x14ac:dyDescent="0.2">
      <c r="A641" s="20" t="s">
        <v>89</v>
      </c>
      <c r="B641" s="21">
        <v>5</v>
      </c>
      <c r="C641" s="21">
        <v>9</v>
      </c>
      <c r="D641" s="21">
        <v>3</v>
      </c>
      <c r="E641" s="21">
        <v>17</v>
      </c>
    </row>
    <row r="642" spans="1:20" x14ac:dyDescent="0.2">
      <c r="A642" s="20" t="s">
        <v>538</v>
      </c>
      <c r="B642" s="21">
        <v>2</v>
      </c>
      <c r="C642" s="21"/>
      <c r="D642" s="21"/>
      <c r="E642" s="21">
        <v>2</v>
      </c>
    </row>
    <row r="643" spans="1:20" x14ac:dyDescent="0.2">
      <c r="A643" s="20" t="s">
        <v>205</v>
      </c>
      <c r="B643" s="21">
        <v>21</v>
      </c>
      <c r="C643" s="21">
        <v>19</v>
      </c>
      <c r="D643" s="21">
        <v>7</v>
      </c>
      <c r="E643" s="21">
        <v>47</v>
      </c>
    </row>
    <row r="644" spans="1:20" x14ac:dyDescent="0.2">
      <c r="A644" s="20" t="s">
        <v>145</v>
      </c>
      <c r="B644" s="21">
        <v>1</v>
      </c>
      <c r="C644" s="21">
        <v>7</v>
      </c>
      <c r="D644" s="21">
        <v>2</v>
      </c>
      <c r="E644" s="21">
        <v>10</v>
      </c>
    </row>
    <row r="645" spans="1:20" x14ac:dyDescent="0.2">
      <c r="A645" s="20" t="s">
        <v>108</v>
      </c>
      <c r="B645" s="21">
        <v>4</v>
      </c>
      <c r="C645" s="21">
        <v>3</v>
      </c>
      <c r="D645" s="21">
        <v>3</v>
      </c>
      <c r="E645" s="21">
        <v>10</v>
      </c>
    </row>
    <row r="646" spans="1:20" x14ac:dyDescent="0.2">
      <c r="A646" s="20" t="s">
        <v>542</v>
      </c>
      <c r="B646" s="21">
        <v>1</v>
      </c>
      <c r="C646" s="21"/>
      <c r="D646" s="21"/>
      <c r="E646" s="21">
        <v>1</v>
      </c>
    </row>
    <row r="647" spans="1:20" x14ac:dyDescent="0.2">
      <c r="A647" s="20" t="s">
        <v>436</v>
      </c>
      <c r="B647" s="21">
        <v>58</v>
      </c>
      <c r="C647" s="21">
        <v>77</v>
      </c>
      <c r="D647" s="21">
        <v>28</v>
      </c>
      <c r="E647" s="21">
        <v>163</v>
      </c>
    </row>
    <row r="649" spans="1:20" x14ac:dyDescent="0.2">
      <c r="A649" s="19" t="s">
        <v>479</v>
      </c>
      <c r="B649" s="19" t="s">
        <v>435</v>
      </c>
    </row>
    <row r="650" spans="1:20" x14ac:dyDescent="0.2">
      <c r="A650" s="19" t="s">
        <v>437</v>
      </c>
      <c r="B650" s="4" t="s">
        <v>98</v>
      </c>
      <c r="C650" s="4" t="s">
        <v>113</v>
      </c>
      <c r="D650" s="4" t="s">
        <v>70</v>
      </c>
      <c r="E650" s="4" t="s">
        <v>436</v>
      </c>
      <c r="O650" s="19"/>
      <c r="P650" s="19"/>
      <c r="Q650" s="19"/>
      <c r="R650" s="19"/>
      <c r="S650" s="19"/>
      <c r="T650" s="19"/>
    </row>
    <row r="651" spans="1:20" x14ac:dyDescent="0.2">
      <c r="A651" s="20" t="s">
        <v>76</v>
      </c>
      <c r="B651" s="21">
        <v>11</v>
      </c>
      <c r="C651" s="21">
        <v>13</v>
      </c>
      <c r="D651" s="21">
        <v>36</v>
      </c>
      <c r="E651" s="21">
        <v>60</v>
      </c>
    </row>
    <row r="652" spans="1:20" x14ac:dyDescent="0.2">
      <c r="A652" s="20" t="s">
        <v>535</v>
      </c>
      <c r="B652" s="21">
        <v>1</v>
      </c>
      <c r="C652" s="21">
        <v>1</v>
      </c>
      <c r="D652" s="21">
        <v>2</v>
      </c>
      <c r="E652" s="21">
        <v>4</v>
      </c>
    </row>
    <row r="653" spans="1:20" x14ac:dyDescent="0.2">
      <c r="A653" s="20" t="s">
        <v>540</v>
      </c>
      <c r="B653" s="21"/>
      <c r="C653" s="21"/>
      <c r="D653" s="21">
        <v>2</v>
      </c>
      <c r="E653" s="21">
        <v>2</v>
      </c>
    </row>
    <row r="654" spans="1:20" x14ac:dyDescent="0.2">
      <c r="A654" s="20" t="s">
        <v>539</v>
      </c>
      <c r="B654" s="21"/>
      <c r="C654" s="21">
        <v>2</v>
      </c>
      <c r="D654" s="21"/>
      <c r="E654" s="21">
        <v>2</v>
      </c>
    </row>
    <row r="655" spans="1:20" x14ac:dyDescent="0.2">
      <c r="A655" s="20" t="s">
        <v>536</v>
      </c>
      <c r="B655" s="21">
        <v>1</v>
      </c>
      <c r="C655" s="21">
        <v>1</v>
      </c>
      <c r="D655" s="21">
        <v>1</v>
      </c>
      <c r="E655" s="21">
        <v>3</v>
      </c>
    </row>
    <row r="656" spans="1:20" x14ac:dyDescent="0.2">
      <c r="A656" s="20" t="s">
        <v>543</v>
      </c>
      <c r="B656" s="21"/>
      <c r="C656" s="21">
        <v>1</v>
      </c>
      <c r="D656" s="21"/>
      <c r="E656" s="21">
        <v>1</v>
      </c>
    </row>
    <row r="657" spans="1:14" x14ac:dyDescent="0.2">
      <c r="A657" s="20" t="s">
        <v>537</v>
      </c>
      <c r="B657" s="21">
        <v>1</v>
      </c>
      <c r="C657" s="21"/>
      <c r="D657" s="21">
        <v>1</v>
      </c>
      <c r="E657" s="21">
        <v>2</v>
      </c>
    </row>
    <row r="658" spans="1:14" x14ac:dyDescent="0.2">
      <c r="A658" s="20" t="s">
        <v>541</v>
      </c>
      <c r="B658" s="21"/>
      <c r="C658" s="21"/>
      <c r="D658" s="21">
        <v>2</v>
      </c>
      <c r="E658" s="21">
        <v>2</v>
      </c>
    </row>
    <row r="659" spans="1:14" x14ac:dyDescent="0.2">
      <c r="A659" s="20" t="s">
        <v>89</v>
      </c>
      <c r="B659" s="21">
        <v>3</v>
      </c>
      <c r="C659" s="21">
        <v>3</v>
      </c>
      <c r="D659" s="21">
        <v>11</v>
      </c>
      <c r="E659" s="21">
        <v>17</v>
      </c>
    </row>
    <row r="660" spans="1:14" x14ac:dyDescent="0.2">
      <c r="A660" s="20" t="s">
        <v>538</v>
      </c>
      <c r="B660" s="21"/>
      <c r="C660" s="21"/>
      <c r="D660" s="21">
        <v>2</v>
      </c>
      <c r="E660" s="21">
        <v>2</v>
      </c>
    </row>
    <row r="661" spans="1:14" x14ac:dyDescent="0.2">
      <c r="A661" s="20" t="s">
        <v>205</v>
      </c>
      <c r="B661" s="21">
        <v>13</v>
      </c>
      <c r="C661" s="21">
        <v>9</v>
      </c>
      <c r="D661" s="21">
        <v>25</v>
      </c>
      <c r="E661" s="21">
        <v>47</v>
      </c>
    </row>
    <row r="662" spans="1:14" x14ac:dyDescent="0.2">
      <c r="A662" s="20" t="s">
        <v>145</v>
      </c>
      <c r="B662" s="21">
        <v>4</v>
      </c>
      <c r="C662" s="21">
        <v>2</v>
      </c>
      <c r="D662" s="21">
        <v>4</v>
      </c>
      <c r="E662" s="21">
        <v>10</v>
      </c>
    </row>
    <row r="663" spans="1:14" x14ac:dyDescent="0.2">
      <c r="A663" s="20" t="s">
        <v>108</v>
      </c>
      <c r="B663" s="21">
        <v>3</v>
      </c>
      <c r="C663" s="21">
        <v>2</v>
      </c>
      <c r="D663" s="21">
        <v>5</v>
      </c>
      <c r="E663" s="21">
        <v>10</v>
      </c>
    </row>
    <row r="664" spans="1:14" x14ac:dyDescent="0.2">
      <c r="A664" s="20" t="s">
        <v>542</v>
      </c>
      <c r="B664" s="21"/>
      <c r="C664" s="21"/>
      <c r="D664" s="21">
        <v>1</v>
      </c>
      <c r="E664" s="21">
        <v>1</v>
      </c>
    </row>
    <row r="665" spans="1:14" x14ac:dyDescent="0.2">
      <c r="A665" s="20" t="s">
        <v>436</v>
      </c>
      <c r="B665" s="21">
        <v>37</v>
      </c>
      <c r="C665" s="21">
        <v>34</v>
      </c>
      <c r="D665" s="21">
        <v>92</v>
      </c>
      <c r="E665" s="21">
        <v>163</v>
      </c>
    </row>
    <row r="668" spans="1:14" x14ac:dyDescent="0.2">
      <c r="A668" s="19" t="s">
        <v>476</v>
      </c>
      <c r="B668" s="19" t="s">
        <v>435</v>
      </c>
    </row>
    <row r="669" spans="1:14" x14ac:dyDescent="0.2">
      <c r="A669" s="19" t="s">
        <v>437</v>
      </c>
      <c r="B669" s="4" t="s">
        <v>63</v>
      </c>
      <c r="C669" s="4" t="s">
        <v>86</v>
      </c>
      <c r="D669" s="4" t="s">
        <v>436</v>
      </c>
      <c r="K669" s="19"/>
      <c r="L669" s="19"/>
      <c r="M669" s="19"/>
      <c r="N669" s="19"/>
    </row>
    <row r="670" spans="1:14" x14ac:dyDescent="0.2">
      <c r="A670" s="20" t="s">
        <v>77</v>
      </c>
      <c r="B670" s="21">
        <v>25</v>
      </c>
      <c r="C670" s="21">
        <v>52</v>
      </c>
      <c r="D670" s="21">
        <v>77</v>
      </c>
    </row>
    <row r="671" spans="1:14" x14ac:dyDescent="0.2">
      <c r="A671" s="20" t="s">
        <v>188</v>
      </c>
      <c r="B671" s="21">
        <v>1</v>
      </c>
      <c r="C671" s="21">
        <v>6</v>
      </c>
      <c r="D671" s="21">
        <v>7</v>
      </c>
    </row>
    <row r="672" spans="1:14" x14ac:dyDescent="0.2">
      <c r="A672" s="20" t="s">
        <v>100</v>
      </c>
      <c r="B672" s="21">
        <v>24</v>
      </c>
      <c r="C672" s="21">
        <v>55</v>
      </c>
      <c r="D672" s="21">
        <v>79</v>
      </c>
    </row>
    <row r="673" spans="1:6" x14ac:dyDescent="0.2">
      <c r="A673" s="20" t="s">
        <v>436</v>
      </c>
      <c r="B673" s="21">
        <v>50</v>
      </c>
      <c r="C673" s="21">
        <v>113</v>
      </c>
      <c r="D673" s="21">
        <v>163</v>
      </c>
    </row>
    <row r="675" spans="1:6" x14ac:dyDescent="0.2">
      <c r="A675" s="19" t="s">
        <v>493</v>
      </c>
      <c r="B675" s="19" t="s">
        <v>435</v>
      </c>
    </row>
    <row r="676" spans="1:6" x14ac:dyDescent="0.2">
      <c r="A676" s="19" t="s">
        <v>437</v>
      </c>
      <c r="B676" s="4" t="s">
        <v>481</v>
      </c>
      <c r="C676" s="4" t="s">
        <v>482</v>
      </c>
      <c r="D676" s="4" t="s">
        <v>491</v>
      </c>
      <c r="E676" s="4" t="s">
        <v>492</v>
      </c>
      <c r="F676" s="4" t="s">
        <v>436</v>
      </c>
    </row>
    <row r="677" spans="1:6" x14ac:dyDescent="0.2">
      <c r="A677" s="20" t="s">
        <v>77</v>
      </c>
      <c r="B677" s="21">
        <v>19</v>
      </c>
      <c r="C677" s="21">
        <v>32</v>
      </c>
      <c r="D677" s="21">
        <v>25</v>
      </c>
      <c r="E677" s="21"/>
      <c r="F677" s="21">
        <v>76</v>
      </c>
    </row>
    <row r="678" spans="1:6" x14ac:dyDescent="0.2">
      <c r="A678" s="20" t="s">
        <v>188</v>
      </c>
      <c r="B678" s="21">
        <v>3</v>
      </c>
      <c r="C678" s="21">
        <v>3</v>
      </c>
      <c r="D678" s="21">
        <v>1</v>
      </c>
      <c r="E678" s="21"/>
      <c r="F678" s="21">
        <v>7</v>
      </c>
    </row>
    <row r="679" spans="1:6" x14ac:dyDescent="0.2">
      <c r="A679" s="20" t="s">
        <v>100</v>
      </c>
      <c r="B679" s="21">
        <v>20</v>
      </c>
      <c r="C679" s="21">
        <v>37</v>
      </c>
      <c r="D679" s="21">
        <v>22</v>
      </c>
      <c r="E679" s="21"/>
      <c r="F679" s="21">
        <v>79</v>
      </c>
    </row>
    <row r="680" spans="1:6" x14ac:dyDescent="0.2">
      <c r="A680" s="20" t="s">
        <v>436</v>
      </c>
      <c r="B680" s="21">
        <v>42</v>
      </c>
      <c r="C680" s="21">
        <v>72</v>
      </c>
      <c r="D680" s="21">
        <v>48</v>
      </c>
      <c r="E680" s="21"/>
      <c r="F680" s="21">
        <v>162</v>
      </c>
    </row>
    <row r="682" spans="1:6" x14ac:dyDescent="0.2">
      <c r="A682" s="19" t="s">
        <v>478</v>
      </c>
      <c r="B682" s="19" t="s">
        <v>435</v>
      </c>
    </row>
    <row r="683" spans="1:6" x14ac:dyDescent="0.2">
      <c r="A683" s="19" t="s">
        <v>437</v>
      </c>
      <c r="B683" s="4" t="s">
        <v>116</v>
      </c>
      <c r="C683" s="4" t="s">
        <v>64</v>
      </c>
      <c r="D683" s="4" t="s">
        <v>136</v>
      </c>
      <c r="E683" s="4" t="s">
        <v>149</v>
      </c>
      <c r="F683" s="4" t="s">
        <v>436</v>
      </c>
    </row>
    <row r="684" spans="1:6" x14ac:dyDescent="0.2">
      <c r="A684" s="20" t="s">
        <v>77</v>
      </c>
      <c r="B684" s="21">
        <v>20</v>
      </c>
      <c r="C684" s="21">
        <v>51</v>
      </c>
      <c r="D684" s="21">
        <v>3</v>
      </c>
      <c r="E684" s="21">
        <v>3</v>
      </c>
      <c r="F684" s="21">
        <v>77</v>
      </c>
    </row>
    <row r="685" spans="1:6" x14ac:dyDescent="0.2">
      <c r="A685" s="20" t="s">
        <v>188</v>
      </c>
      <c r="B685" s="21">
        <v>3</v>
      </c>
      <c r="C685" s="21">
        <v>3</v>
      </c>
      <c r="D685" s="21"/>
      <c r="E685" s="21">
        <v>1</v>
      </c>
      <c r="F685" s="21">
        <v>7</v>
      </c>
    </row>
    <row r="686" spans="1:6" x14ac:dyDescent="0.2">
      <c r="A686" s="20" t="s">
        <v>100</v>
      </c>
      <c r="B686" s="21">
        <v>35</v>
      </c>
      <c r="C686" s="21">
        <v>39</v>
      </c>
      <c r="D686" s="21">
        <v>5</v>
      </c>
      <c r="E686" s="21"/>
      <c r="F686" s="21">
        <v>79</v>
      </c>
    </row>
    <row r="687" spans="1:6" x14ac:dyDescent="0.2">
      <c r="A687" s="20" t="s">
        <v>436</v>
      </c>
      <c r="B687" s="21">
        <v>58</v>
      </c>
      <c r="C687" s="21">
        <v>93</v>
      </c>
      <c r="D687" s="21">
        <v>8</v>
      </c>
      <c r="E687" s="21">
        <v>4</v>
      </c>
      <c r="F687" s="21">
        <v>163</v>
      </c>
    </row>
    <row r="689" spans="1:27" x14ac:dyDescent="0.2">
      <c r="A689" s="19" t="s">
        <v>498</v>
      </c>
      <c r="B689" s="19" t="s">
        <v>435</v>
      </c>
    </row>
    <row r="690" spans="1:27" x14ac:dyDescent="0.2">
      <c r="A690" s="19" t="s">
        <v>437</v>
      </c>
      <c r="B690" s="4" t="s">
        <v>65</v>
      </c>
      <c r="C690" s="4" t="s">
        <v>494</v>
      </c>
      <c r="D690" s="4" t="s">
        <v>495</v>
      </c>
      <c r="E690" s="4" t="s">
        <v>525</v>
      </c>
      <c r="F690" s="4" t="s">
        <v>117</v>
      </c>
      <c r="G690" s="4" t="s">
        <v>436</v>
      </c>
    </row>
    <row r="691" spans="1:27" x14ac:dyDescent="0.2">
      <c r="A691" s="20" t="s">
        <v>77</v>
      </c>
      <c r="B691" s="21">
        <v>30</v>
      </c>
      <c r="C691" s="21">
        <v>11</v>
      </c>
      <c r="D691" s="21">
        <v>14</v>
      </c>
      <c r="E691" s="21">
        <v>10</v>
      </c>
      <c r="F691" s="21">
        <v>12</v>
      </c>
      <c r="G691" s="21">
        <v>77</v>
      </c>
    </row>
    <row r="692" spans="1:27" x14ac:dyDescent="0.2">
      <c r="A692" s="20" t="s">
        <v>188</v>
      </c>
      <c r="B692" s="21">
        <v>3</v>
      </c>
      <c r="C692" s="21">
        <v>1</v>
      </c>
      <c r="D692" s="21"/>
      <c r="E692" s="21"/>
      <c r="F692" s="21">
        <v>3</v>
      </c>
      <c r="G692" s="21">
        <v>7</v>
      </c>
    </row>
    <row r="693" spans="1:27" x14ac:dyDescent="0.2">
      <c r="A693" s="20" t="s">
        <v>100</v>
      </c>
      <c r="B693" s="21">
        <v>33</v>
      </c>
      <c r="C693" s="21">
        <v>5</v>
      </c>
      <c r="D693" s="21">
        <v>16</v>
      </c>
      <c r="E693" s="21">
        <v>14</v>
      </c>
      <c r="F693" s="21">
        <v>11</v>
      </c>
      <c r="G693" s="21">
        <v>79</v>
      </c>
    </row>
    <row r="694" spans="1:27" x14ac:dyDescent="0.2">
      <c r="A694" s="20" t="s">
        <v>436</v>
      </c>
      <c r="B694" s="21">
        <v>66</v>
      </c>
      <c r="C694" s="21">
        <v>17</v>
      </c>
      <c r="D694" s="21">
        <v>30</v>
      </c>
      <c r="E694" s="21">
        <v>24</v>
      </c>
      <c r="F694" s="21">
        <v>26</v>
      </c>
      <c r="G694" s="21">
        <v>163</v>
      </c>
    </row>
    <row r="696" spans="1:27" x14ac:dyDescent="0.2">
      <c r="A696" s="19" t="s">
        <v>477</v>
      </c>
      <c r="B696" s="19" t="s">
        <v>435</v>
      </c>
    </row>
    <row r="697" spans="1:27" x14ac:dyDescent="0.2">
      <c r="A697" s="19" t="s">
        <v>437</v>
      </c>
      <c r="B697" s="4" t="s">
        <v>66</v>
      </c>
      <c r="C697" s="4" t="s">
        <v>118</v>
      </c>
      <c r="D697" s="4" t="s">
        <v>87</v>
      </c>
      <c r="E697" s="4" t="s">
        <v>104</v>
      </c>
      <c r="F697" s="4" t="s">
        <v>436</v>
      </c>
    </row>
    <row r="698" spans="1:27" x14ac:dyDescent="0.2">
      <c r="A698" s="20" t="s">
        <v>77</v>
      </c>
      <c r="B698" s="21">
        <v>22</v>
      </c>
      <c r="C698" s="21">
        <v>15</v>
      </c>
      <c r="D698" s="21">
        <v>19</v>
      </c>
      <c r="E698" s="21">
        <v>21</v>
      </c>
      <c r="F698" s="21">
        <v>77</v>
      </c>
    </row>
    <row r="699" spans="1:27" x14ac:dyDescent="0.2">
      <c r="A699" s="20" t="s">
        <v>188</v>
      </c>
      <c r="B699" s="21">
        <v>1</v>
      </c>
      <c r="C699" s="21">
        <v>1</v>
      </c>
      <c r="D699" s="21">
        <v>1</v>
      </c>
      <c r="E699" s="21">
        <v>4</v>
      </c>
      <c r="F699" s="21">
        <v>7</v>
      </c>
    </row>
    <row r="700" spans="1:27" x14ac:dyDescent="0.2">
      <c r="A700" s="20" t="s">
        <v>100</v>
      </c>
      <c r="B700" s="21">
        <v>22</v>
      </c>
      <c r="C700" s="21">
        <v>13</v>
      </c>
      <c r="D700" s="21">
        <v>23</v>
      </c>
      <c r="E700" s="21">
        <v>21</v>
      </c>
      <c r="F700" s="21">
        <v>79</v>
      </c>
    </row>
    <row r="701" spans="1:27" x14ac:dyDescent="0.2">
      <c r="A701" s="20" t="s">
        <v>436</v>
      </c>
      <c r="B701" s="21">
        <v>45</v>
      </c>
      <c r="C701" s="21">
        <v>29</v>
      </c>
      <c r="D701" s="21">
        <v>43</v>
      </c>
      <c r="E701" s="21">
        <v>46</v>
      </c>
      <c r="F701" s="21">
        <v>163</v>
      </c>
    </row>
    <row r="703" spans="1:27" x14ac:dyDescent="0.2">
      <c r="A703" s="19" t="s">
        <v>522</v>
      </c>
      <c r="B703" s="19" t="s">
        <v>435</v>
      </c>
    </row>
    <row r="704" spans="1:27" x14ac:dyDescent="0.2">
      <c r="A704" s="19" t="s">
        <v>437</v>
      </c>
      <c r="B704" s="4" t="s">
        <v>530</v>
      </c>
      <c r="C704" s="4" t="s">
        <v>529</v>
      </c>
      <c r="D704" s="4" t="s">
        <v>528</v>
      </c>
      <c r="E704" s="4" t="s">
        <v>527</v>
      </c>
      <c r="F704" s="4" t="s">
        <v>492</v>
      </c>
      <c r="G704" s="4" t="s">
        <v>436</v>
      </c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</row>
    <row r="705" spans="1:20" x14ac:dyDescent="0.2">
      <c r="A705" s="20" t="s">
        <v>77</v>
      </c>
      <c r="B705" s="21">
        <v>11</v>
      </c>
      <c r="C705" s="21">
        <v>31</v>
      </c>
      <c r="D705" s="21">
        <v>24</v>
      </c>
      <c r="E705" s="21">
        <v>7</v>
      </c>
      <c r="F705" s="21"/>
      <c r="G705" s="21">
        <v>73</v>
      </c>
    </row>
    <row r="706" spans="1:20" x14ac:dyDescent="0.2">
      <c r="A706" s="20" t="s">
        <v>188</v>
      </c>
      <c r="B706" s="21">
        <v>1</v>
      </c>
      <c r="C706" s="21">
        <v>3</v>
      </c>
      <c r="D706" s="21">
        <v>3</v>
      </c>
      <c r="E706" s="21"/>
      <c r="F706" s="21"/>
      <c r="G706" s="21">
        <v>7</v>
      </c>
    </row>
    <row r="707" spans="1:20" x14ac:dyDescent="0.2">
      <c r="A707" s="20" t="s">
        <v>100</v>
      </c>
      <c r="B707" s="21">
        <v>11</v>
      </c>
      <c r="C707" s="21">
        <v>29</v>
      </c>
      <c r="D707" s="21">
        <v>25</v>
      </c>
      <c r="E707" s="21">
        <v>9</v>
      </c>
      <c r="F707" s="21"/>
      <c r="G707" s="21">
        <v>74</v>
      </c>
    </row>
    <row r="708" spans="1:20" x14ac:dyDescent="0.2">
      <c r="A708" s="20" t="s">
        <v>436</v>
      </c>
      <c r="B708" s="21">
        <v>23</v>
      </c>
      <c r="C708" s="21">
        <v>63</v>
      </c>
      <c r="D708" s="21">
        <v>52</v>
      </c>
      <c r="E708" s="21">
        <v>16</v>
      </c>
      <c r="F708" s="21"/>
      <c r="G708" s="21">
        <v>154</v>
      </c>
    </row>
    <row r="710" spans="1:20" x14ac:dyDescent="0.2">
      <c r="A710" s="19" t="s">
        <v>523</v>
      </c>
      <c r="B710" s="19" t="s">
        <v>435</v>
      </c>
    </row>
    <row r="711" spans="1:20" x14ac:dyDescent="0.2">
      <c r="A711" s="19" t="s">
        <v>437</v>
      </c>
      <c r="B711" s="4" t="s">
        <v>97</v>
      </c>
      <c r="C711" s="4" t="s">
        <v>531</v>
      </c>
      <c r="D711" s="4" t="s">
        <v>532</v>
      </c>
      <c r="E711" s="4" t="s">
        <v>436</v>
      </c>
    </row>
    <row r="712" spans="1:20" x14ac:dyDescent="0.2">
      <c r="A712" s="20" t="s">
        <v>77</v>
      </c>
      <c r="B712" s="21">
        <v>25</v>
      </c>
      <c r="C712" s="21">
        <v>41</v>
      </c>
      <c r="D712" s="21">
        <v>11</v>
      </c>
      <c r="E712" s="21">
        <v>77</v>
      </c>
    </row>
    <row r="713" spans="1:20" x14ac:dyDescent="0.2">
      <c r="A713" s="20" t="s">
        <v>188</v>
      </c>
      <c r="B713" s="21">
        <v>3</v>
      </c>
      <c r="C713" s="21">
        <v>3</v>
      </c>
      <c r="D713" s="21">
        <v>1</v>
      </c>
      <c r="E713" s="21">
        <v>7</v>
      </c>
    </row>
    <row r="714" spans="1:20" x14ac:dyDescent="0.2">
      <c r="A714" s="20" t="s">
        <v>100</v>
      </c>
      <c r="B714" s="21">
        <v>30</v>
      </c>
      <c r="C714" s="21">
        <v>33</v>
      </c>
      <c r="D714" s="21">
        <v>16</v>
      </c>
      <c r="E714" s="21">
        <v>79</v>
      </c>
    </row>
    <row r="715" spans="1:20" x14ac:dyDescent="0.2">
      <c r="A715" s="20" t="s">
        <v>436</v>
      </c>
      <c r="B715" s="21">
        <v>58</v>
      </c>
      <c r="C715" s="21">
        <v>77</v>
      </c>
      <c r="D715" s="21">
        <v>28</v>
      </c>
      <c r="E715" s="21">
        <v>163</v>
      </c>
    </row>
    <row r="717" spans="1:20" x14ac:dyDescent="0.2">
      <c r="A717" s="19" t="s">
        <v>479</v>
      </c>
      <c r="B717" s="19" t="s">
        <v>435</v>
      </c>
    </row>
    <row r="718" spans="1:20" x14ac:dyDescent="0.2">
      <c r="A718" s="19" t="s">
        <v>437</v>
      </c>
      <c r="B718" s="4" t="s">
        <v>98</v>
      </c>
      <c r="C718" s="4" t="s">
        <v>113</v>
      </c>
      <c r="D718" s="4" t="s">
        <v>70</v>
      </c>
      <c r="E718" s="4" t="s">
        <v>436</v>
      </c>
      <c r="O718" s="19"/>
      <c r="P718" s="19"/>
      <c r="Q718" s="19"/>
      <c r="R718" s="19"/>
      <c r="S718" s="19"/>
      <c r="T718" s="19"/>
    </row>
    <row r="719" spans="1:20" x14ac:dyDescent="0.2">
      <c r="A719" s="20" t="s">
        <v>77</v>
      </c>
      <c r="B719" s="21">
        <v>18</v>
      </c>
      <c r="C719" s="21">
        <v>18</v>
      </c>
      <c r="D719" s="21">
        <v>41</v>
      </c>
      <c r="E719" s="21">
        <v>77</v>
      </c>
    </row>
    <row r="720" spans="1:20" x14ac:dyDescent="0.2">
      <c r="A720" s="20" t="s">
        <v>188</v>
      </c>
      <c r="B720" s="21">
        <v>1</v>
      </c>
      <c r="C720" s="21">
        <v>2</v>
      </c>
      <c r="D720" s="21">
        <v>4</v>
      </c>
      <c r="E720" s="21">
        <v>7</v>
      </c>
    </row>
    <row r="721" spans="1:6" x14ac:dyDescent="0.2">
      <c r="A721" s="20" t="s">
        <v>100</v>
      </c>
      <c r="B721" s="21">
        <v>18</v>
      </c>
      <c r="C721" s="21">
        <v>14</v>
      </c>
      <c r="D721" s="21">
        <v>47</v>
      </c>
      <c r="E721" s="21">
        <v>79</v>
      </c>
    </row>
    <row r="722" spans="1:6" x14ac:dyDescent="0.2">
      <c r="A722" s="20" t="s">
        <v>436</v>
      </c>
      <c r="B722" s="21">
        <v>37</v>
      </c>
      <c r="C722" s="21">
        <v>34</v>
      </c>
      <c r="D722" s="21">
        <v>92</v>
      </c>
      <c r="E722" s="21">
        <v>163</v>
      </c>
    </row>
    <row r="724" spans="1:6" x14ac:dyDescent="0.2">
      <c r="A724" s="19" t="s">
        <v>476</v>
      </c>
      <c r="B724" s="19" t="s">
        <v>435</v>
      </c>
    </row>
    <row r="725" spans="1:6" x14ac:dyDescent="0.2">
      <c r="A725" s="19" t="s">
        <v>437</v>
      </c>
      <c r="B725" s="4" t="s">
        <v>63</v>
      </c>
      <c r="C725" s="4" t="s">
        <v>86</v>
      </c>
      <c r="D725" s="4" t="s">
        <v>436</v>
      </c>
    </row>
    <row r="726" spans="1:6" x14ac:dyDescent="0.2">
      <c r="A726" s="20" t="s">
        <v>79</v>
      </c>
      <c r="B726" s="21">
        <v>29</v>
      </c>
      <c r="C726" s="21">
        <v>54</v>
      </c>
      <c r="D726" s="21">
        <v>83</v>
      </c>
    </row>
    <row r="727" spans="1:6" x14ac:dyDescent="0.2">
      <c r="A727" s="20" t="s">
        <v>90</v>
      </c>
      <c r="B727" s="21">
        <v>4</v>
      </c>
      <c r="C727" s="21">
        <v>11</v>
      </c>
      <c r="D727" s="21">
        <v>15</v>
      </c>
    </row>
    <row r="728" spans="1:6" x14ac:dyDescent="0.2">
      <c r="A728" s="20" t="s">
        <v>548</v>
      </c>
      <c r="B728" s="21">
        <v>1</v>
      </c>
      <c r="C728" s="21">
        <v>1</v>
      </c>
      <c r="D728" s="21">
        <v>2</v>
      </c>
    </row>
    <row r="729" spans="1:6" x14ac:dyDescent="0.2">
      <c r="A729" s="20" t="s">
        <v>545</v>
      </c>
      <c r="B729" s="21">
        <v>10</v>
      </c>
      <c r="C729" s="21">
        <v>19</v>
      </c>
      <c r="D729" s="21">
        <v>29</v>
      </c>
    </row>
    <row r="730" spans="1:6" x14ac:dyDescent="0.2">
      <c r="A730" s="20" t="s">
        <v>547</v>
      </c>
      <c r="B730" s="21">
        <v>1</v>
      </c>
      <c r="C730" s="21"/>
      <c r="D730" s="21">
        <v>1</v>
      </c>
    </row>
    <row r="731" spans="1:6" x14ac:dyDescent="0.2">
      <c r="A731" s="20" t="s">
        <v>91</v>
      </c>
      <c r="B731" s="21">
        <v>4</v>
      </c>
      <c r="C731" s="21">
        <v>27</v>
      </c>
      <c r="D731" s="21">
        <v>31</v>
      </c>
    </row>
    <row r="732" spans="1:6" x14ac:dyDescent="0.2">
      <c r="A732" s="20" t="s">
        <v>546</v>
      </c>
      <c r="B732" s="21">
        <v>1</v>
      </c>
      <c r="C732" s="21">
        <v>1</v>
      </c>
      <c r="D732" s="21">
        <v>2</v>
      </c>
    </row>
    <row r="733" spans="1:6" x14ac:dyDescent="0.2">
      <c r="A733" s="20" t="s">
        <v>436</v>
      </c>
      <c r="B733" s="21">
        <v>50</v>
      </c>
      <c r="C733" s="21">
        <v>113</v>
      </c>
      <c r="D733" s="21">
        <v>163</v>
      </c>
    </row>
    <row r="735" spans="1:6" x14ac:dyDescent="0.2">
      <c r="A735" s="19" t="s">
        <v>493</v>
      </c>
      <c r="B735" s="19" t="s">
        <v>435</v>
      </c>
    </row>
    <row r="736" spans="1:6" x14ac:dyDescent="0.2">
      <c r="A736" s="19" t="s">
        <v>437</v>
      </c>
      <c r="B736" s="4" t="s">
        <v>481</v>
      </c>
      <c r="C736" s="4" t="s">
        <v>482</v>
      </c>
      <c r="D736" s="4" t="s">
        <v>491</v>
      </c>
      <c r="E736" s="4" t="s">
        <v>492</v>
      </c>
      <c r="F736" s="4" t="s">
        <v>436</v>
      </c>
    </row>
    <row r="737" spans="1:6" x14ac:dyDescent="0.2">
      <c r="A737" s="20" t="s">
        <v>79</v>
      </c>
      <c r="B737" s="21">
        <v>24</v>
      </c>
      <c r="C737" s="21">
        <v>37</v>
      </c>
      <c r="D737" s="21">
        <v>21</v>
      </c>
      <c r="E737" s="21"/>
      <c r="F737" s="21">
        <v>82</v>
      </c>
    </row>
    <row r="738" spans="1:6" x14ac:dyDescent="0.2">
      <c r="A738" s="20" t="s">
        <v>90</v>
      </c>
      <c r="B738" s="21">
        <v>6</v>
      </c>
      <c r="C738" s="21">
        <v>7</v>
      </c>
      <c r="D738" s="21">
        <v>2</v>
      </c>
      <c r="E738" s="21"/>
      <c r="F738" s="21">
        <v>15</v>
      </c>
    </row>
    <row r="739" spans="1:6" x14ac:dyDescent="0.2">
      <c r="A739" s="20" t="s">
        <v>548</v>
      </c>
      <c r="B739" s="21"/>
      <c r="C739" s="21">
        <v>2</v>
      </c>
      <c r="D739" s="21"/>
      <c r="E739" s="21"/>
      <c r="F739" s="21">
        <v>2</v>
      </c>
    </row>
    <row r="740" spans="1:6" x14ac:dyDescent="0.2">
      <c r="A740" s="20" t="s">
        <v>545</v>
      </c>
      <c r="B740" s="21">
        <v>4</v>
      </c>
      <c r="C740" s="21">
        <v>9</v>
      </c>
      <c r="D740" s="21">
        <v>16</v>
      </c>
      <c r="E740" s="21"/>
      <c r="F740" s="21">
        <v>29</v>
      </c>
    </row>
    <row r="741" spans="1:6" x14ac:dyDescent="0.2">
      <c r="A741" s="20" t="s">
        <v>547</v>
      </c>
      <c r="B741" s="21"/>
      <c r="C741" s="21"/>
      <c r="D741" s="21">
        <v>1</v>
      </c>
      <c r="E741" s="21"/>
      <c r="F741" s="21">
        <v>1</v>
      </c>
    </row>
    <row r="742" spans="1:6" x14ac:dyDescent="0.2">
      <c r="A742" s="20" t="s">
        <v>91</v>
      </c>
      <c r="B742" s="21">
        <v>8</v>
      </c>
      <c r="C742" s="21">
        <v>15</v>
      </c>
      <c r="D742" s="21">
        <v>8</v>
      </c>
      <c r="E742" s="21"/>
      <c r="F742" s="21">
        <v>31</v>
      </c>
    </row>
    <row r="743" spans="1:6" x14ac:dyDescent="0.2">
      <c r="A743" s="20" t="s">
        <v>546</v>
      </c>
      <c r="B743" s="21"/>
      <c r="C743" s="21">
        <v>2</v>
      </c>
      <c r="D743" s="21"/>
      <c r="E743" s="21"/>
      <c r="F743" s="21">
        <v>2</v>
      </c>
    </row>
    <row r="744" spans="1:6" x14ac:dyDescent="0.2">
      <c r="A744" s="20" t="s">
        <v>436</v>
      </c>
      <c r="B744" s="21">
        <v>42</v>
      </c>
      <c r="C744" s="21">
        <v>72</v>
      </c>
      <c r="D744" s="21">
        <v>48</v>
      </c>
      <c r="E744" s="21"/>
      <c r="F744" s="21">
        <v>162</v>
      </c>
    </row>
    <row r="746" spans="1:6" x14ac:dyDescent="0.2">
      <c r="A746" s="19" t="s">
        <v>478</v>
      </c>
      <c r="B746" s="19" t="s">
        <v>435</v>
      </c>
    </row>
    <row r="747" spans="1:6" x14ac:dyDescent="0.2">
      <c r="A747" s="19" t="s">
        <v>437</v>
      </c>
      <c r="B747" s="4" t="s">
        <v>116</v>
      </c>
      <c r="C747" s="4" t="s">
        <v>64</v>
      </c>
      <c r="D747" s="4" t="s">
        <v>136</v>
      </c>
      <c r="E747" s="4" t="s">
        <v>149</v>
      </c>
      <c r="F747" s="4" t="s">
        <v>436</v>
      </c>
    </row>
    <row r="748" spans="1:6" x14ac:dyDescent="0.2">
      <c r="A748" s="20" t="s">
        <v>79</v>
      </c>
      <c r="B748" s="21">
        <v>30</v>
      </c>
      <c r="C748" s="21">
        <v>49</v>
      </c>
      <c r="D748" s="21">
        <v>2</v>
      </c>
      <c r="E748" s="21">
        <v>2</v>
      </c>
      <c r="F748" s="21">
        <v>83</v>
      </c>
    </row>
    <row r="749" spans="1:6" x14ac:dyDescent="0.2">
      <c r="A749" s="20" t="s">
        <v>90</v>
      </c>
      <c r="B749" s="21"/>
      <c r="C749" s="21">
        <v>12</v>
      </c>
      <c r="D749" s="21">
        <v>2</v>
      </c>
      <c r="E749" s="21">
        <v>1</v>
      </c>
      <c r="F749" s="21">
        <v>15</v>
      </c>
    </row>
    <row r="750" spans="1:6" x14ac:dyDescent="0.2">
      <c r="A750" s="20" t="s">
        <v>548</v>
      </c>
      <c r="B750" s="21">
        <v>1</v>
      </c>
      <c r="C750" s="21">
        <v>1</v>
      </c>
      <c r="D750" s="21"/>
      <c r="E750" s="21"/>
      <c r="F750" s="21">
        <v>2</v>
      </c>
    </row>
    <row r="751" spans="1:6" x14ac:dyDescent="0.2">
      <c r="A751" s="20" t="s">
        <v>545</v>
      </c>
      <c r="B751" s="21">
        <v>14</v>
      </c>
      <c r="C751" s="21">
        <v>12</v>
      </c>
      <c r="D751" s="21">
        <v>3</v>
      </c>
      <c r="E751" s="21"/>
      <c r="F751" s="21">
        <v>29</v>
      </c>
    </row>
    <row r="752" spans="1:6" x14ac:dyDescent="0.2">
      <c r="A752" s="20" t="s">
        <v>547</v>
      </c>
      <c r="B752" s="21"/>
      <c r="C752" s="21">
        <v>1</v>
      </c>
      <c r="D752" s="21"/>
      <c r="E752" s="21"/>
      <c r="F752" s="21">
        <v>1</v>
      </c>
    </row>
    <row r="753" spans="1:7" x14ac:dyDescent="0.2">
      <c r="A753" s="20" t="s">
        <v>91</v>
      </c>
      <c r="B753" s="21">
        <v>12</v>
      </c>
      <c r="C753" s="21">
        <v>17</v>
      </c>
      <c r="D753" s="21">
        <v>1</v>
      </c>
      <c r="E753" s="21">
        <v>1</v>
      </c>
      <c r="F753" s="21">
        <v>31</v>
      </c>
    </row>
    <row r="754" spans="1:7" x14ac:dyDescent="0.2">
      <c r="A754" s="20" t="s">
        <v>546</v>
      </c>
      <c r="B754" s="21">
        <v>1</v>
      </c>
      <c r="C754" s="21">
        <v>1</v>
      </c>
      <c r="D754" s="21"/>
      <c r="E754" s="21"/>
      <c r="F754" s="21">
        <v>2</v>
      </c>
    </row>
    <row r="755" spans="1:7" x14ac:dyDescent="0.2">
      <c r="A755" s="20" t="s">
        <v>436</v>
      </c>
      <c r="B755" s="21">
        <v>58</v>
      </c>
      <c r="C755" s="21">
        <v>93</v>
      </c>
      <c r="D755" s="21">
        <v>8</v>
      </c>
      <c r="E755" s="21">
        <v>4</v>
      </c>
      <c r="F755" s="21">
        <v>163</v>
      </c>
    </row>
    <row r="757" spans="1:7" x14ac:dyDescent="0.2">
      <c r="A757" s="19" t="s">
        <v>498</v>
      </c>
      <c r="B757" s="19" t="s">
        <v>435</v>
      </c>
    </row>
    <row r="758" spans="1:7" x14ac:dyDescent="0.2">
      <c r="A758" s="19" t="s">
        <v>437</v>
      </c>
      <c r="B758" s="4" t="s">
        <v>65</v>
      </c>
      <c r="C758" s="4" t="s">
        <v>494</v>
      </c>
      <c r="D758" s="4" t="s">
        <v>495</v>
      </c>
      <c r="E758" s="4" t="s">
        <v>525</v>
      </c>
      <c r="F758" s="4" t="s">
        <v>117</v>
      </c>
      <c r="G758" s="4" t="s">
        <v>436</v>
      </c>
    </row>
    <row r="759" spans="1:7" x14ac:dyDescent="0.2">
      <c r="A759" s="20" t="s">
        <v>79</v>
      </c>
      <c r="B759" s="21">
        <v>37</v>
      </c>
      <c r="C759" s="21">
        <v>7</v>
      </c>
      <c r="D759" s="21">
        <v>13</v>
      </c>
      <c r="E759" s="21">
        <v>11</v>
      </c>
      <c r="F759" s="21">
        <v>15</v>
      </c>
      <c r="G759" s="21">
        <v>83</v>
      </c>
    </row>
    <row r="760" spans="1:7" x14ac:dyDescent="0.2">
      <c r="A760" s="20" t="s">
        <v>90</v>
      </c>
      <c r="B760" s="21">
        <v>9</v>
      </c>
      <c r="C760" s="21">
        <v>2</v>
      </c>
      <c r="D760" s="21">
        <v>1</v>
      </c>
      <c r="E760" s="21">
        <v>1</v>
      </c>
      <c r="F760" s="21">
        <v>2</v>
      </c>
      <c r="G760" s="21">
        <v>15</v>
      </c>
    </row>
    <row r="761" spans="1:7" x14ac:dyDescent="0.2">
      <c r="A761" s="20" t="s">
        <v>548</v>
      </c>
      <c r="B761" s="21">
        <v>1</v>
      </c>
      <c r="C761" s="21"/>
      <c r="D761" s="21"/>
      <c r="E761" s="21">
        <v>1</v>
      </c>
      <c r="F761" s="21"/>
      <c r="G761" s="21">
        <v>2</v>
      </c>
    </row>
    <row r="762" spans="1:7" x14ac:dyDescent="0.2">
      <c r="A762" s="20" t="s">
        <v>545</v>
      </c>
      <c r="B762" s="21">
        <v>9</v>
      </c>
      <c r="C762" s="21">
        <v>3</v>
      </c>
      <c r="D762" s="21">
        <v>8</v>
      </c>
      <c r="E762" s="21">
        <v>7</v>
      </c>
      <c r="F762" s="21">
        <v>2</v>
      </c>
      <c r="G762" s="21">
        <v>29</v>
      </c>
    </row>
    <row r="763" spans="1:7" x14ac:dyDescent="0.2">
      <c r="A763" s="20" t="s">
        <v>547</v>
      </c>
      <c r="B763" s="21"/>
      <c r="C763" s="21"/>
      <c r="D763" s="21"/>
      <c r="E763" s="21">
        <v>1</v>
      </c>
      <c r="F763" s="21"/>
      <c r="G763" s="21">
        <v>1</v>
      </c>
    </row>
    <row r="764" spans="1:7" x14ac:dyDescent="0.2">
      <c r="A764" s="20" t="s">
        <v>91</v>
      </c>
      <c r="B764" s="21">
        <v>10</v>
      </c>
      <c r="C764" s="21">
        <v>5</v>
      </c>
      <c r="D764" s="21">
        <v>8</v>
      </c>
      <c r="E764" s="21">
        <v>2</v>
      </c>
      <c r="F764" s="21">
        <v>6</v>
      </c>
      <c r="G764" s="21">
        <v>31</v>
      </c>
    </row>
    <row r="765" spans="1:7" x14ac:dyDescent="0.2">
      <c r="A765" s="20" t="s">
        <v>546</v>
      </c>
      <c r="B765" s="21"/>
      <c r="C765" s="21"/>
      <c r="D765" s="21"/>
      <c r="E765" s="21">
        <v>1</v>
      </c>
      <c r="F765" s="21">
        <v>1</v>
      </c>
      <c r="G765" s="21">
        <v>2</v>
      </c>
    </row>
    <row r="766" spans="1:7" x14ac:dyDescent="0.2">
      <c r="A766" s="20" t="s">
        <v>436</v>
      </c>
      <c r="B766" s="21">
        <v>66</v>
      </c>
      <c r="C766" s="21">
        <v>17</v>
      </c>
      <c r="D766" s="21">
        <v>30</v>
      </c>
      <c r="E766" s="21">
        <v>24</v>
      </c>
      <c r="F766" s="21">
        <v>26</v>
      </c>
      <c r="G766" s="21">
        <v>163</v>
      </c>
    </row>
    <row r="768" spans="1:7" x14ac:dyDescent="0.2">
      <c r="A768" s="19" t="s">
        <v>477</v>
      </c>
      <c r="B768" s="19" t="s">
        <v>435</v>
      </c>
    </row>
    <row r="769" spans="1:27" x14ac:dyDescent="0.2">
      <c r="A769" s="19" t="s">
        <v>437</v>
      </c>
      <c r="B769" s="4" t="s">
        <v>66</v>
      </c>
      <c r="C769" s="4" t="s">
        <v>118</v>
      </c>
      <c r="D769" s="4" t="s">
        <v>87</v>
      </c>
      <c r="E769" s="4" t="s">
        <v>104</v>
      </c>
      <c r="F769" s="4" t="s">
        <v>436</v>
      </c>
    </row>
    <row r="770" spans="1:27" x14ac:dyDescent="0.2">
      <c r="A770" s="20" t="s">
        <v>79</v>
      </c>
      <c r="B770" s="21">
        <v>22</v>
      </c>
      <c r="C770" s="21">
        <v>15</v>
      </c>
      <c r="D770" s="21">
        <v>27</v>
      </c>
      <c r="E770" s="21">
        <v>19</v>
      </c>
      <c r="F770" s="21">
        <v>83</v>
      </c>
    </row>
    <row r="771" spans="1:27" x14ac:dyDescent="0.2">
      <c r="A771" s="20" t="s">
        <v>90</v>
      </c>
      <c r="B771" s="21">
        <v>5</v>
      </c>
      <c r="C771" s="21">
        <v>3</v>
      </c>
      <c r="D771" s="21">
        <v>2</v>
      </c>
      <c r="E771" s="21">
        <v>5</v>
      </c>
      <c r="F771" s="21">
        <v>15</v>
      </c>
    </row>
    <row r="772" spans="1:27" x14ac:dyDescent="0.2">
      <c r="A772" s="20" t="s">
        <v>548</v>
      </c>
      <c r="B772" s="21">
        <v>1</v>
      </c>
      <c r="C772" s="21"/>
      <c r="D772" s="21"/>
      <c r="E772" s="21">
        <v>1</v>
      </c>
      <c r="F772" s="21">
        <v>2</v>
      </c>
    </row>
    <row r="773" spans="1:27" x14ac:dyDescent="0.2">
      <c r="A773" s="20" t="s">
        <v>545</v>
      </c>
      <c r="B773" s="21">
        <v>11</v>
      </c>
      <c r="C773" s="21">
        <v>5</v>
      </c>
      <c r="D773" s="21">
        <v>5</v>
      </c>
      <c r="E773" s="21">
        <v>8</v>
      </c>
      <c r="F773" s="21">
        <v>29</v>
      </c>
    </row>
    <row r="774" spans="1:27" x14ac:dyDescent="0.2">
      <c r="A774" s="20" t="s">
        <v>547</v>
      </c>
      <c r="B774" s="21"/>
      <c r="C774" s="21"/>
      <c r="D774" s="21"/>
      <c r="E774" s="21">
        <v>1</v>
      </c>
      <c r="F774" s="21">
        <v>1</v>
      </c>
    </row>
    <row r="775" spans="1:27" x14ac:dyDescent="0.2">
      <c r="A775" s="20" t="s">
        <v>91</v>
      </c>
      <c r="B775" s="21">
        <v>5</v>
      </c>
      <c r="C775" s="21">
        <v>6</v>
      </c>
      <c r="D775" s="21">
        <v>9</v>
      </c>
      <c r="E775" s="21">
        <v>11</v>
      </c>
      <c r="F775" s="21">
        <v>31</v>
      </c>
    </row>
    <row r="776" spans="1:27" x14ac:dyDescent="0.2">
      <c r="A776" s="20" t="s">
        <v>546</v>
      </c>
      <c r="B776" s="21">
        <v>1</v>
      </c>
      <c r="C776" s="21"/>
      <c r="D776" s="21"/>
      <c r="E776" s="21">
        <v>1</v>
      </c>
      <c r="F776" s="21">
        <v>2</v>
      </c>
    </row>
    <row r="777" spans="1:27" x14ac:dyDescent="0.2">
      <c r="A777" s="20" t="s">
        <v>436</v>
      </c>
      <c r="B777" s="21">
        <v>45</v>
      </c>
      <c r="C777" s="21">
        <v>29</v>
      </c>
      <c r="D777" s="21">
        <v>43</v>
      </c>
      <c r="E777" s="21">
        <v>46</v>
      </c>
      <c r="F777" s="21">
        <v>163</v>
      </c>
    </row>
    <row r="779" spans="1:27" x14ac:dyDescent="0.2">
      <c r="A779" s="19" t="s">
        <v>522</v>
      </c>
      <c r="B779" s="19" t="s">
        <v>435</v>
      </c>
    </row>
    <row r="780" spans="1:27" x14ac:dyDescent="0.2">
      <c r="A780" s="19" t="s">
        <v>437</v>
      </c>
      <c r="B780" s="4" t="s">
        <v>530</v>
      </c>
      <c r="C780" s="4" t="s">
        <v>529</v>
      </c>
      <c r="D780" s="4" t="s">
        <v>528</v>
      </c>
      <c r="E780" s="4" t="s">
        <v>527</v>
      </c>
      <c r="F780" s="4" t="s">
        <v>492</v>
      </c>
      <c r="G780" s="4" t="s">
        <v>436</v>
      </c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</row>
    <row r="781" spans="1:27" x14ac:dyDescent="0.2">
      <c r="A781" s="20" t="s">
        <v>79</v>
      </c>
      <c r="B781" s="21">
        <v>12</v>
      </c>
      <c r="C781" s="21">
        <v>25</v>
      </c>
      <c r="D781" s="21">
        <v>30</v>
      </c>
      <c r="E781" s="21">
        <v>9</v>
      </c>
      <c r="F781" s="21"/>
      <c r="G781" s="21">
        <v>76</v>
      </c>
    </row>
    <row r="782" spans="1:27" x14ac:dyDescent="0.2">
      <c r="A782" s="20" t="s">
        <v>90</v>
      </c>
      <c r="B782" s="21">
        <v>2</v>
      </c>
      <c r="C782" s="21">
        <v>2</v>
      </c>
      <c r="D782" s="21">
        <v>8</v>
      </c>
      <c r="E782" s="21">
        <v>3</v>
      </c>
      <c r="F782" s="21"/>
      <c r="G782" s="21">
        <v>15</v>
      </c>
    </row>
    <row r="783" spans="1:27" x14ac:dyDescent="0.2">
      <c r="A783" s="20" t="s">
        <v>548</v>
      </c>
      <c r="B783" s="21"/>
      <c r="C783" s="21">
        <v>1</v>
      </c>
      <c r="D783" s="21">
        <v>1</v>
      </c>
      <c r="E783" s="21"/>
      <c r="F783" s="21"/>
      <c r="G783" s="21">
        <v>2</v>
      </c>
    </row>
    <row r="784" spans="1:27" x14ac:dyDescent="0.2">
      <c r="A784" s="20" t="s">
        <v>545</v>
      </c>
      <c r="B784" s="21">
        <v>2</v>
      </c>
      <c r="C784" s="21">
        <v>18</v>
      </c>
      <c r="D784" s="21">
        <v>5</v>
      </c>
      <c r="E784" s="21">
        <v>3</v>
      </c>
      <c r="F784" s="21"/>
      <c r="G784" s="21">
        <v>28</v>
      </c>
    </row>
    <row r="785" spans="1:7" x14ac:dyDescent="0.2">
      <c r="A785" s="20" t="s">
        <v>547</v>
      </c>
      <c r="B785" s="21"/>
      <c r="C785" s="21">
        <v>1</v>
      </c>
      <c r="D785" s="21"/>
      <c r="E785" s="21"/>
      <c r="F785" s="21"/>
      <c r="G785" s="21">
        <v>1</v>
      </c>
    </row>
    <row r="786" spans="1:7" x14ac:dyDescent="0.2">
      <c r="A786" s="20" t="s">
        <v>91</v>
      </c>
      <c r="B786" s="21">
        <v>6</v>
      </c>
      <c r="C786" s="21">
        <v>15</v>
      </c>
      <c r="D786" s="21">
        <v>8</v>
      </c>
      <c r="E786" s="21">
        <v>1</v>
      </c>
      <c r="F786" s="21"/>
      <c r="G786" s="21">
        <v>30</v>
      </c>
    </row>
    <row r="787" spans="1:7" x14ac:dyDescent="0.2">
      <c r="A787" s="20" t="s">
        <v>546</v>
      </c>
      <c r="B787" s="21">
        <v>1</v>
      </c>
      <c r="C787" s="21">
        <v>1</v>
      </c>
      <c r="D787" s="21"/>
      <c r="E787" s="21"/>
      <c r="F787" s="21"/>
      <c r="G787" s="21">
        <v>2</v>
      </c>
    </row>
    <row r="788" spans="1:7" x14ac:dyDescent="0.2">
      <c r="A788" s="20" t="s">
        <v>436</v>
      </c>
      <c r="B788" s="21">
        <v>23</v>
      </c>
      <c r="C788" s="21">
        <v>63</v>
      </c>
      <c r="D788" s="21">
        <v>52</v>
      </c>
      <c r="E788" s="21">
        <v>16</v>
      </c>
      <c r="F788" s="21"/>
      <c r="G788" s="21">
        <v>154</v>
      </c>
    </row>
    <row r="790" spans="1:7" x14ac:dyDescent="0.2">
      <c r="A790" s="19" t="s">
        <v>523</v>
      </c>
      <c r="B790" s="19" t="s">
        <v>435</v>
      </c>
    </row>
    <row r="791" spans="1:7" x14ac:dyDescent="0.2">
      <c r="A791" s="19" t="s">
        <v>437</v>
      </c>
      <c r="B791" s="4" t="s">
        <v>97</v>
      </c>
      <c r="C791" s="4" t="s">
        <v>531</v>
      </c>
      <c r="D791" s="4" t="s">
        <v>532</v>
      </c>
      <c r="E791" s="4" t="s">
        <v>436</v>
      </c>
    </row>
    <row r="792" spans="1:7" x14ac:dyDescent="0.2">
      <c r="A792" s="20" t="s">
        <v>79</v>
      </c>
      <c r="B792" s="21">
        <v>36</v>
      </c>
      <c r="C792" s="21">
        <v>34</v>
      </c>
      <c r="D792" s="21">
        <v>13</v>
      </c>
      <c r="E792" s="21">
        <v>83</v>
      </c>
    </row>
    <row r="793" spans="1:7" x14ac:dyDescent="0.2">
      <c r="A793" s="20" t="s">
        <v>90</v>
      </c>
      <c r="B793" s="21">
        <v>6</v>
      </c>
      <c r="C793" s="21">
        <v>7</v>
      </c>
      <c r="D793" s="21">
        <v>2</v>
      </c>
      <c r="E793" s="21">
        <v>15</v>
      </c>
    </row>
    <row r="794" spans="1:7" x14ac:dyDescent="0.2">
      <c r="A794" s="20" t="s">
        <v>548</v>
      </c>
      <c r="B794" s="21"/>
      <c r="C794" s="21">
        <v>2</v>
      </c>
      <c r="D794" s="21"/>
      <c r="E794" s="21">
        <v>2</v>
      </c>
    </row>
    <row r="795" spans="1:7" x14ac:dyDescent="0.2">
      <c r="A795" s="20" t="s">
        <v>545</v>
      </c>
      <c r="B795" s="21">
        <v>4</v>
      </c>
      <c r="C795" s="21">
        <v>17</v>
      </c>
      <c r="D795" s="21">
        <v>8</v>
      </c>
      <c r="E795" s="21">
        <v>29</v>
      </c>
    </row>
    <row r="796" spans="1:7" x14ac:dyDescent="0.2">
      <c r="A796" s="20" t="s">
        <v>547</v>
      </c>
      <c r="B796" s="21"/>
      <c r="C796" s="21">
        <v>1</v>
      </c>
      <c r="D796" s="21"/>
      <c r="E796" s="21">
        <v>1</v>
      </c>
    </row>
    <row r="797" spans="1:7" x14ac:dyDescent="0.2">
      <c r="A797" s="20" t="s">
        <v>91</v>
      </c>
      <c r="B797" s="21">
        <v>12</v>
      </c>
      <c r="C797" s="21">
        <v>14</v>
      </c>
      <c r="D797" s="21">
        <v>5</v>
      </c>
      <c r="E797" s="21">
        <v>31</v>
      </c>
    </row>
    <row r="798" spans="1:7" x14ac:dyDescent="0.2">
      <c r="A798" s="20" t="s">
        <v>546</v>
      </c>
      <c r="B798" s="21"/>
      <c r="C798" s="21">
        <v>2</v>
      </c>
      <c r="D798" s="21"/>
      <c r="E798" s="21">
        <v>2</v>
      </c>
    </row>
    <row r="799" spans="1:7" x14ac:dyDescent="0.2">
      <c r="A799" s="20" t="s">
        <v>436</v>
      </c>
      <c r="B799" s="21">
        <v>58</v>
      </c>
      <c r="C799" s="21">
        <v>77</v>
      </c>
      <c r="D799" s="21">
        <v>28</v>
      </c>
      <c r="E799" s="21">
        <v>163</v>
      </c>
    </row>
    <row r="801" spans="1:5" x14ac:dyDescent="0.2">
      <c r="A801" s="19" t="s">
        <v>479</v>
      </c>
      <c r="B801" s="19" t="s">
        <v>435</v>
      </c>
    </row>
    <row r="802" spans="1:5" x14ac:dyDescent="0.2">
      <c r="A802" s="19" t="s">
        <v>437</v>
      </c>
      <c r="B802" s="4" t="s">
        <v>98</v>
      </c>
      <c r="C802" s="4" t="s">
        <v>113</v>
      </c>
      <c r="D802" s="4" t="s">
        <v>70</v>
      </c>
      <c r="E802" s="4" t="s">
        <v>436</v>
      </c>
    </row>
    <row r="803" spans="1:5" x14ac:dyDescent="0.2">
      <c r="A803" s="20" t="s">
        <v>79</v>
      </c>
      <c r="B803" s="21">
        <v>16</v>
      </c>
      <c r="C803" s="21">
        <v>17</v>
      </c>
      <c r="D803" s="21">
        <v>50</v>
      </c>
      <c r="E803" s="21">
        <v>83</v>
      </c>
    </row>
    <row r="804" spans="1:5" x14ac:dyDescent="0.2">
      <c r="A804" s="20" t="s">
        <v>90</v>
      </c>
      <c r="B804" s="21">
        <v>7</v>
      </c>
      <c r="C804" s="21">
        <v>3</v>
      </c>
      <c r="D804" s="21">
        <v>5</v>
      </c>
      <c r="E804" s="21">
        <v>15</v>
      </c>
    </row>
    <row r="805" spans="1:5" x14ac:dyDescent="0.2">
      <c r="A805" s="20" t="s">
        <v>548</v>
      </c>
      <c r="B805" s="21">
        <v>1</v>
      </c>
      <c r="C805" s="21"/>
      <c r="D805" s="21">
        <v>1</v>
      </c>
      <c r="E805" s="21">
        <v>2</v>
      </c>
    </row>
    <row r="806" spans="1:5" x14ac:dyDescent="0.2">
      <c r="A806" s="20" t="s">
        <v>545</v>
      </c>
      <c r="B806" s="21">
        <v>3</v>
      </c>
      <c r="C806" s="21">
        <v>8</v>
      </c>
      <c r="D806" s="21">
        <v>18</v>
      </c>
      <c r="E806" s="21">
        <v>29</v>
      </c>
    </row>
    <row r="807" spans="1:5" x14ac:dyDescent="0.2">
      <c r="A807" s="20" t="s">
        <v>547</v>
      </c>
      <c r="B807" s="21"/>
      <c r="C807" s="21"/>
      <c r="D807" s="21">
        <v>1</v>
      </c>
      <c r="E807" s="21">
        <v>1</v>
      </c>
    </row>
    <row r="808" spans="1:5" x14ac:dyDescent="0.2">
      <c r="A808" s="20" t="s">
        <v>91</v>
      </c>
      <c r="B808" s="21">
        <v>10</v>
      </c>
      <c r="C808" s="21">
        <v>6</v>
      </c>
      <c r="D808" s="21">
        <v>15</v>
      </c>
      <c r="E808" s="21">
        <v>31</v>
      </c>
    </row>
    <row r="809" spans="1:5" x14ac:dyDescent="0.2">
      <c r="A809" s="20" t="s">
        <v>546</v>
      </c>
      <c r="B809" s="21"/>
      <c r="C809" s="21"/>
      <c r="D809" s="21">
        <v>2</v>
      </c>
      <c r="E809" s="21">
        <v>2</v>
      </c>
    </row>
    <row r="810" spans="1:5" x14ac:dyDescent="0.2">
      <c r="A810" s="20" t="s">
        <v>436</v>
      </c>
      <c r="B810" s="21">
        <v>37</v>
      </c>
      <c r="C810" s="21">
        <v>34</v>
      </c>
      <c r="D810" s="21">
        <v>92</v>
      </c>
      <c r="E810" s="21">
        <v>163</v>
      </c>
    </row>
    <row r="812" spans="1:5" x14ac:dyDescent="0.2">
      <c r="A812" s="19" t="s">
        <v>479</v>
      </c>
      <c r="B812" s="4" t="s">
        <v>435</v>
      </c>
      <c r="C812" s="4"/>
      <c r="D812" s="4"/>
      <c r="E812" s="4"/>
    </row>
    <row r="813" spans="1:5" x14ac:dyDescent="0.2">
      <c r="A813" s="19" t="s">
        <v>437</v>
      </c>
      <c r="B813" s="19" t="s">
        <v>98</v>
      </c>
      <c r="C813" s="19" t="s">
        <v>113</v>
      </c>
      <c r="D813" s="19" t="s">
        <v>70</v>
      </c>
      <c r="E813" s="19" t="s">
        <v>436</v>
      </c>
    </row>
    <row r="814" spans="1:5" x14ac:dyDescent="0.2">
      <c r="A814" s="20" t="s">
        <v>79</v>
      </c>
      <c r="B814" s="21">
        <v>16</v>
      </c>
      <c r="C814" s="21">
        <v>17</v>
      </c>
      <c r="D814" s="21">
        <v>50</v>
      </c>
      <c r="E814" s="21">
        <v>83</v>
      </c>
    </row>
    <row r="815" spans="1:5" x14ac:dyDescent="0.2">
      <c r="A815" s="20" t="s">
        <v>90</v>
      </c>
      <c r="B815" s="21">
        <v>7</v>
      </c>
      <c r="C815" s="21">
        <v>3</v>
      </c>
      <c r="D815" s="21">
        <v>5</v>
      </c>
      <c r="E815" s="21">
        <v>15</v>
      </c>
    </row>
    <row r="816" spans="1:5" x14ac:dyDescent="0.2">
      <c r="A816" s="20" t="s">
        <v>548</v>
      </c>
      <c r="B816" s="21">
        <v>1</v>
      </c>
      <c r="C816" s="21"/>
      <c r="D816" s="21">
        <v>1</v>
      </c>
      <c r="E816" s="21">
        <v>2</v>
      </c>
    </row>
    <row r="817" spans="1:14" x14ac:dyDescent="0.2">
      <c r="A817" s="20" t="s">
        <v>545</v>
      </c>
      <c r="B817" s="21">
        <v>3</v>
      </c>
      <c r="C817" s="21">
        <v>8</v>
      </c>
      <c r="D817" s="21">
        <v>18</v>
      </c>
      <c r="E817" s="21">
        <v>29</v>
      </c>
    </row>
    <row r="818" spans="1:14" x14ac:dyDescent="0.2">
      <c r="A818" s="20" t="s">
        <v>547</v>
      </c>
      <c r="B818" s="21"/>
      <c r="C818" s="21"/>
      <c r="D818" s="21">
        <v>1</v>
      </c>
      <c r="E818" s="21">
        <v>1</v>
      </c>
    </row>
    <row r="819" spans="1:14" x14ac:dyDescent="0.2">
      <c r="A819" s="20" t="s">
        <v>91</v>
      </c>
      <c r="B819" s="21">
        <v>10</v>
      </c>
      <c r="C819" s="21">
        <v>6</v>
      </c>
      <c r="D819" s="21">
        <v>15</v>
      </c>
      <c r="E819" s="21">
        <v>31</v>
      </c>
    </row>
    <row r="820" spans="1:14" x14ac:dyDescent="0.2">
      <c r="A820" s="20" t="s">
        <v>546</v>
      </c>
      <c r="B820" s="21"/>
      <c r="C820" s="21"/>
      <c r="D820" s="21">
        <v>2</v>
      </c>
      <c r="E820" s="21">
        <v>2</v>
      </c>
    </row>
    <row r="821" spans="1:14" x14ac:dyDescent="0.2">
      <c r="A821" s="20" t="s">
        <v>436</v>
      </c>
      <c r="B821" s="21">
        <v>37</v>
      </c>
      <c r="C821" s="21">
        <v>34</v>
      </c>
      <c r="D821" s="21">
        <v>92</v>
      </c>
      <c r="E821" s="21">
        <v>163</v>
      </c>
    </row>
    <row r="823" spans="1:14" x14ac:dyDescent="0.2">
      <c r="A823" s="19" t="s">
        <v>476</v>
      </c>
      <c r="B823" s="19" t="s">
        <v>435</v>
      </c>
    </row>
    <row r="824" spans="1:14" x14ac:dyDescent="0.2">
      <c r="A824" s="19" t="s">
        <v>437</v>
      </c>
      <c r="B824" s="4" t="s">
        <v>63</v>
      </c>
      <c r="C824" s="4" t="s">
        <v>86</v>
      </c>
      <c r="D824" s="4" t="s">
        <v>436</v>
      </c>
    </row>
    <row r="825" spans="1:14" x14ac:dyDescent="0.2">
      <c r="A825" s="20" t="s">
        <v>98</v>
      </c>
      <c r="B825" s="21">
        <v>5</v>
      </c>
      <c r="C825" s="21">
        <v>15</v>
      </c>
      <c r="D825" s="21">
        <v>20</v>
      </c>
    </row>
    <row r="826" spans="1:14" x14ac:dyDescent="0.2">
      <c r="A826" s="20" t="s">
        <v>113</v>
      </c>
      <c r="B826" s="21">
        <v>26</v>
      </c>
      <c r="C826" s="21">
        <v>49</v>
      </c>
      <c r="D826" s="21">
        <v>75</v>
      </c>
    </row>
    <row r="827" spans="1:14" x14ac:dyDescent="0.2">
      <c r="A827" s="20" t="s">
        <v>70</v>
      </c>
      <c r="B827" s="21">
        <v>19</v>
      </c>
      <c r="C827" s="21">
        <v>49</v>
      </c>
      <c r="D827" s="21">
        <v>68</v>
      </c>
    </row>
    <row r="828" spans="1:14" x14ac:dyDescent="0.2">
      <c r="A828" s="20" t="s">
        <v>436</v>
      </c>
      <c r="B828" s="21">
        <v>50</v>
      </c>
      <c r="C828" s="21">
        <v>113</v>
      </c>
      <c r="D828" s="21">
        <v>163</v>
      </c>
    </row>
    <row r="830" spans="1:14" x14ac:dyDescent="0.2">
      <c r="A830" s="19" t="s">
        <v>493</v>
      </c>
      <c r="B830" s="19" t="s">
        <v>435</v>
      </c>
    </row>
    <row r="831" spans="1:14" x14ac:dyDescent="0.2">
      <c r="A831" s="19" t="s">
        <v>437</v>
      </c>
      <c r="B831" s="4" t="s">
        <v>481</v>
      </c>
      <c r="C831" s="4" t="s">
        <v>482</v>
      </c>
      <c r="D831" s="4" t="s">
        <v>491</v>
      </c>
      <c r="E831" s="4" t="s">
        <v>492</v>
      </c>
      <c r="F831" s="4" t="s">
        <v>436</v>
      </c>
      <c r="L831" s="19"/>
      <c r="M831" s="19"/>
      <c r="N831" s="19"/>
    </row>
    <row r="832" spans="1:14" x14ac:dyDescent="0.2">
      <c r="A832" s="20" t="s">
        <v>98</v>
      </c>
      <c r="B832" s="21">
        <v>4</v>
      </c>
      <c r="C832" s="21">
        <v>11</v>
      </c>
      <c r="D832" s="21">
        <v>5</v>
      </c>
      <c r="E832" s="21"/>
      <c r="F832" s="21">
        <v>20</v>
      </c>
    </row>
    <row r="833" spans="1:7" x14ac:dyDescent="0.2">
      <c r="A833" s="20" t="s">
        <v>113</v>
      </c>
      <c r="B833" s="21">
        <v>20</v>
      </c>
      <c r="C833" s="21">
        <v>31</v>
      </c>
      <c r="D833" s="21">
        <v>24</v>
      </c>
      <c r="E833" s="21"/>
      <c r="F833" s="21">
        <v>75</v>
      </c>
    </row>
    <row r="834" spans="1:7" x14ac:dyDescent="0.2">
      <c r="A834" s="20" t="s">
        <v>70</v>
      </c>
      <c r="B834" s="21">
        <v>18</v>
      </c>
      <c r="C834" s="21">
        <v>30</v>
      </c>
      <c r="D834" s="21">
        <v>19</v>
      </c>
      <c r="E834" s="21"/>
      <c r="F834" s="21">
        <v>67</v>
      </c>
    </row>
    <row r="835" spans="1:7" x14ac:dyDescent="0.2">
      <c r="A835" s="20" t="s">
        <v>436</v>
      </c>
      <c r="B835" s="21">
        <v>42</v>
      </c>
      <c r="C835" s="21">
        <v>72</v>
      </c>
      <c r="D835" s="21">
        <v>48</v>
      </c>
      <c r="E835" s="21"/>
      <c r="F835" s="21">
        <v>162</v>
      </c>
    </row>
    <row r="837" spans="1:7" x14ac:dyDescent="0.2">
      <c r="A837" s="19" t="s">
        <v>478</v>
      </c>
      <c r="B837" s="19" t="s">
        <v>435</v>
      </c>
    </row>
    <row r="838" spans="1:7" x14ac:dyDescent="0.2">
      <c r="A838" s="19" t="s">
        <v>437</v>
      </c>
      <c r="B838" s="4" t="s">
        <v>116</v>
      </c>
      <c r="C838" s="4" t="s">
        <v>64</v>
      </c>
      <c r="D838" s="4" t="s">
        <v>136</v>
      </c>
      <c r="E838" s="4" t="s">
        <v>149</v>
      </c>
      <c r="F838" s="4" t="s">
        <v>436</v>
      </c>
    </row>
    <row r="839" spans="1:7" x14ac:dyDescent="0.2">
      <c r="A839" s="20" t="s">
        <v>98</v>
      </c>
      <c r="B839" s="21">
        <v>9</v>
      </c>
      <c r="C839" s="21">
        <v>9</v>
      </c>
      <c r="D839" s="21">
        <v>1</v>
      </c>
      <c r="E839" s="21">
        <v>1</v>
      </c>
      <c r="F839" s="21">
        <v>20</v>
      </c>
    </row>
    <row r="840" spans="1:7" x14ac:dyDescent="0.2">
      <c r="A840" s="20" t="s">
        <v>113</v>
      </c>
      <c r="B840" s="21">
        <v>22</v>
      </c>
      <c r="C840" s="21">
        <v>47</v>
      </c>
      <c r="D840" s="21">
        <v>4</v>
      </c>
      <c r="E840" s="21">
        <v>2</v>
      </c>
      <c r="F840" s="21">
        <v>75</v>
      </c>
    </row>
    <row r="841" spans="1:7" x14ac:dyDescent="0.2">
      <c r="A841" s="20" t="s">
        <v>70</v>
      </c>
      <c r="B841" s="21">
        <v>27</v>
      </c>
      <c r="C841" s="21">
        <v>37</v>
      </c>
      <c r="D841" s="21">
        <v>3</v>
      </c>
      <c r="E841" s="21">
        <v>1</v>
      </c>
      <c r="F841" s="21">
        <v>68</v>
      </c>
    </row>
    <row r="842" spans="1:7" x14ac:dyDescent="0.2">
      <c r="A842" s="20" t="s">
        <v>436</v>
      </c>
      <c r="B842" s="21">
        <v>58</v>
      </c>
      <c r="C842" s="21">
        <v>93</v>
      </c>
      <c r="D842" s="21">
        <v>8</v>
      </c>
      <c r="E842" s="21">
        <v>4</v>
      </c>
      <c r="F842" s="21">
        <v>163</v>
      </c>
    </row>
    <row r="844" spans="1:7" x14ac:dyDescent="0.2">
      <c r="A844" s="19" t="s">
        <v>498</v>
      </c>
      <c r="B844" s="19" t="s">
        <v>435</v>
      </c>
    </row>
    <row r="845" spans="1:7" x14ac:dyDescent="0.2">
      <c r="A845" s="19" t="s">
        <v>437</v>
      </c>
      <c r="B845" s="4" t="s">
        <v>65</v>
      </c>
      <c r="C845" s="4" t="s">
        <v>494</v>
      </c>
      <c r="D845" s="4" t="s">
        <v>495</v>
      </c>
      <c r="E845" s="4" t="s">
        <v>525</v>
      </c>
      <c r="F845" s="4" t="s">
        <v>117</v>
      </c>
      <c r="G845" s="4" t="s">
        <v>436</v>
      </c>
    </row>
    <row r="846" spans="1:7" x14ac:dyDescent="0.2">
      <c r="A846" s="20" t="s">
        <v>98</v>
      </c>
      <c r="B846" s="21">
        <v>7</v>
      </c>
      <c r="C846" s="21">
        <v>1</v>
      </c>
      <c r="D846" s="21">
        <v>4</v>
      </c>
      <c r="E846" s="21">
        <v>3</v>
      </c>
      <c r="F846" s="21">
        <v>5</v>
      </c>
      <c r="G846" s="21">
        <v>20</v>
      </c>
    </row>
    <row r="847" spans="1:7" x14ac:dyDescent="0.2">
      <c r="A847" s="20" t="s">
        <v>113</v>
      </c>
      <c r="B847" s="21">
        <v>29</v>
      </c>
      <c r="C847" s="21">
        <v>12</v>
      </c>
      <c r="D847" s="21">
        <v>15</v>
      </c>
      <c r="E847" s="21">
        <v>10</v>
      </c>
      <c r="F847" s="21">
        <v>9</v>
      </c>
      <c r="G847" s="21">
        <v>75</v>
      </c>
    </row>
    <row r="848" spans="1:7" x14ac:dyDescent="0.2">
      <c r="A848" s="20" t="s">
        <v>70</v>
      </c>
      <c r="B848" s="21">
        <v>30</v>
      </c>
      <c r="C848" s="21">
        <v>4</v>
      </c>
      <c r="D848" s="21">
        <v>11</v>
      </c>
      <c r="E848" s="21">
        <v>11</v>
      </c>
      <c r="F848" s="21">
        <v>12</v>
      </c>
      <c r="G848" s="21">
        <v>68</v>
      </c>
    </row>
    <row r="849" spans="1:27" x14ac:dyDescent="0.2">
      <c r="A849" s="20" t="s">
        <v>436</v>
      </c>
      <c r="B849" s="21">
        <v>66</v>
      </c>
      <c r="C849" s="21">
        <v>17</v>
      </c>
      <c r="D849" s="21">
        <v>30</v>
      </c>
      <c r="E849" s="21">
        <v>24</v>
      </c>
      <c r="F849" s="21">
        <v>26</v>
      </c>
      <c r="G849" s="21">
        <v>163</v>
      </c>
    </row>
    <row r="851" spans="1:27" x14ac:dyDescent="0.2">
      <c r="A851" s="19" t="s">
        <v>477</v>
      </c>
      <c r="B851" s="19" t="s">
        <v>435</v>
      </c>
    </row>
    <row r="852" spans="1:27" x14ac:dyDescent="0.2">
      <c r="A852" s="19" t="s">
        <v>437</v>
      </c>
      <c r="B852" s="4" t="s">
        <v>66</v>
      </c>
      <c r="C852" s="4" t="s">
        <v>118</v>
      </c>
      <c r="D852" s="4" t="s">
        <v>87</v>
      </c>
      <c r="E852" s="4" t="s">
        <v>104</v>
      </c>
      <c r="F852" s="4" t="s">
        <v>436</v>
      </c>
    </row>
    <row r="853" spans="1:27" x14ac:dyDescent="0.2">
      <c r="A853" s="20" t="s">
        <v>98</v>
      </c>
      <c r="B853" s="21">
        <v>3</v>
      </c>
      <c r="C853" s="21">
        <v>7</v>
      </c>
      <c r="D853" s="21">
        <v>6</v>
      </c>
      <c r="E853" s="21">
        <v>4</v>
      </c>
      <c r="F853" s="21">
        <v>20</v>
      </c>
    </row>
    <row r="854" spans="1:27" x14ac:dyDescent="0.2">
      <c r="A854" s="20" t="s">
        <v>113</v>
      </c>
      <c r="B854" s="21">
        <v>21</v>
      </c>
      <c r="C854" s="21">
        <v>15</v>
      </c>
      <c r="D854" s="21">
        <v>15</v>
      </c>
      <c r="E854" s="21">
        <v>24</v>
      </c>
      <c r="F854" s="21">
        <v>75</v>
      </c>
    </row>
    <row r="855" spans="1:27" x14ac:dyDescent="0.2">
      <c r="A855" s="20" t="s">
        <v>70</v>
      </c>
      <c r="B855" s="21">
        <v>21</v>
      </c>
      <c r="C855" s="21">
        <v>7</v>
      </c>
      <c r="D855" s="21">
        <v>22</v>
      </c>
      <c r="E855" s="21">
        <v>18</v>
      </c>
      <c r="F855" s="21">
        <v>68</v>
      </c>
    </row>
    <row r="856" spans="1:27" x14ac:dyDescent="0.2">
      <c r="A856" s="20" t="s">
        <v>436</v>
      </c>
      <c r="B856" s="21">
        <v>45</v>
      </c>
      <c r="C856" s="21">
        <v>29</v>
      </c>
      <c r="D856" s="21">
        <v>43</v>
      </c>
      <c r="E856" s="21">
        <v>46</v>
      </c>
      <c r="F856" s="21">
        <v>163</v>
      </c>
    </row>
    <row r="858" spans="1:27" x14ac:dyDescent="0.2">
      <c r="A858" s="19" t="s">
        <v>522</v>
      </c>
      <c r="B858" s="19" t="s">
        <v>435</v>
      </c>
    </row>
    <row r="859" spans="1:27" x14ac:dyDescent="0.2">
      <c r="A859" s="19" t="s">
        <v>437</v>
      </c>
      <c r="B859" s="4" t="s">
        <v>530</v>
      </c>
      <c r="C859" s="4" t="s">
        <v>529</v>
      </c>
      <c r="D859" s="4" t="s">
        <v>528</v>
      </c>
      <c r="E859" s="4" t="s">
        <v>527</v>
      </c>
      <c r="F859" s="4" t="s">
        <v>492</v>
      </c>
      <c r="G859" s="4" t="s">
        <v>436</v>
      </c>
      <c r="AA859" s="19"/>
    </row>
    <row r="860" spans="1:27" x14ac:dyDescent="0.2">
      <c r="A860" s="20" t="s">
        <v>98</v>
      </c>
      <c r="B860" s="21">
        <v>2</v>
      </c>
      <c r="C860" s="21">
        <v>9</v>
      </c>
      <c r="D860" s="21">
        <v>7</v>
      </c>
      <c r="E860" s="21"/>
      <c r="F860" s="21"/>
      <c r="G860" s="21">
        <v>18</v>
      </c>
    </row>
    <row r="861" spans="1:27" x14ac:dyDescent="0.2">
      <c r="A861" s="20" t="s">
        <v>113</v>
      </c>
      <c r="B861" s="21">
        <v>10</v>
      </c>
      <c r="C861" s="21">
        <v>32</v>
      </c>
      <c r="D861" s="21">
        <v>25</v>
      </c>
      <c r="E861" s="21">
        <v>5</v>
      </c>
      <c r="F861" s="21"/>
      <c r="G861" s="21">
        <v>72</v>
      </c>
    </row>
    <row r="862" spans="1:27" x14ac:dyDescent="0.2">
      <c r="A862" s="20" t="s">
        <v>70</v>
      </c>
      <c r="B862" s="21">
        <v>11</v>
      </c>
      <c r="C862" s="21">
        <v>22</v>
      </c>
      <c r="D862" s="21">
        <v>20</v>
      </c>
      <c r="E862" s="21">
        <v>11</v>
      </c>
      <c r="F862" s="21"/>
      <c r="G862" s="21">
        <v>64</v>
      </c>
    </row>
    <row r="863" spans="1:27" x14ac:dyDescent="0.2">
      <c r="A863" s="20" t="s">
        <v>436</v>
      </c>
      <c r="B863" s="21">
        <v>23</v>
      </c>
      <c r="C863" s="21">
        <v>63</v>
      </c>
      <c r="D863" s="21">
        <v>52</v>
      </c>
      <c r="E863" s="21">
        <v>16</v>
      </c>
      <c r="F863" s="21"/>
      <c r="G863" s="21">
        <v>154</v>
      </c>
    </row>
    <row r="865" spans="1:20" x14ac:dyDescent="0.2">
      <c r="A865" s="19" t="s">
        <v>523</v>
      </c>
      <c r="B865" s="19" t="s">
        <v>435</v>
      </c>
    </row>
    <row r="866" spans="1:20" x14ac:dyDescent="0.2">
      <c r="A866" s="19" t="s">
        <v>437</v>
      </c>
      <c r="B866" s="4" t="s">
        <v>97</v>
      </c>
      <c r="C866" s="4" t="s">
        <v>531</v>
      </c>
      <c r="D866" s="4" t="s">
        <v>532</v>
      </c>
      <c r="E866" s="4" t="s">
        <v>436</v>
      </c>
    </row>
    <row r="867" spans="1:20" x14ac:dyDescent="0.2">
      <c r="A867" s="20" t="s">
        <v>98</v>
      </c>
      <c r="B867" s="21">
        <v>9</v>
      </c>
      <c r="C867" s="21">
        <v>10</v>
      </c>
      <c r="D867" s="21">
        <v>1</v>
      </c>
      <c r="E867" s="21">
        <v>20</v>
      </c>
    </row>
    <row r="868" spans="1:20" x14ac:dyDescent="0.2">
      <c r="A868" s="20" t="s">
        <v>113</v>
      </c>
      <c r="B868" s="21">
        <v>25</v>
      </c>
      <c r="C868" s="21">
        <v>40</v>
      </c>
      <c r="D868" s="21">
        <v>10</v>
      </c>
      <c r="E868" s="21">
        <v>75</v>
      </c>
    </row>
    <row r="869" spans="1:20" x14ac:dyDescent="0.2">
      <c r="A869" s="20" t="s">
        <v>70</v>
      </c>
      <c r="B869" s="21">
        <v>24</v>
      </c>
      <c r="C869" s="21">
        <v>27</v>
      </c>
      <c r="D869" s="21">
        <v>17</v>
      </c>
      <c r="E869" s="21">
        <v>68</v>
      </c>
    </row>
    <row r="870" spans="1:20" x14ac:dyDescent="0.2">
      <c r="A870" s="20" t="s">
        <v>436</v>
      </c>
      <c r="B870" s="21">
        <v>58</v>
      </c>
      <c r="C870" s="21">
        <v>77</v>
      </c>
      <c r="D870" s="21">
        <v>28</v>
      </c>
      <c r="E870" s="21">
        <v>163</v>
      </c>
    </row>
    <row r="872" spans="1:20" x14ac:dyDescent="0.2">
      <c r="A872" s="19" t="s">
        <v>479</v>
      </c>
      <c r="B872" s="19" t="s">
        <v>435</v>
      </c>
    </row>
    <row r="873" spans="1:20" x14ac:dyDescent="0.2">
      <c r="A873" s="19" t="s">
        <v>437</v>
      </c>
      <c r="B873" s="4" t="s">
        <v>98</v>
      </c>
      <c r="C873" s="4" t="s">
        <v>113</v>
      </c>
      <c r="D873" s="4" t="s">
        <v>70</v>
      </c>
      <c r="E873" s="4" t="s">
        <v>436</v>
      </c>
      <c r="O873" s="19"/>
      <c r="P873" s="19"/>
      <c r="Q873" s="19"/>
      <c r="R873" s="19"/>
      <c r="S873" s="19"/>
      <c r="T873" s="19"/>
    </row>
    <row r="874" spans="1:20" x14ac:dyDescent="0.2">
      <c r="A874" s="20" t="s">
        <v>98</v>
      </c>
      <c r="B874" s="21">
        <v>7</v>
      </c>
      <c r="C874" s="21">
        <v>2</v>
      </c>
      <c r="D874" s="21">
        <v>11</v>
      </c>
      <c r="E874" s="21">
        <v>20</v>
      </c>
    </row>
    <row r="875" spans="1:20" x14ac:dyDescent="0.2">
      <c r="A875" s="20" t="s">
        <v>113</v>
      </c>
      <c r="B875" s="21">
        <v>14</v>
      </c>
      <c r="C875" s="21">
        <v>24</v>
      </c>
      <c r="D875" s="21">
        <v>37</v>
      </c>
      <c r="E875" s="21">
        <v>75</v>
      </c>
    </row>
    <row r="876" spans="1:20" x14ac:dyDescent="0.2">
      <c r="A876" s="20" t="s">
        <v>70</v>
      </c>
      <c r="B876" s="21">
        <v>16</v>
      </c>
      <c r="C876" s="21">
        <v>8</v>
      </c>
      <c r="D876" s="21">
        <v>44</v>
      </c>
      <c r="E876" s="21">
        <v>68</v>
      </c>
    </row>
    <row r="877" spans="1:20" x14ac:dyDescent="0.2">
      <c r="A877" s="20" t="s">
        <v>436</v>
      </c>
      <c r="B877" s="21">
        <v>37</v>
      </c>
      <c r="C877" s="21">
        <v>34</v>
      </c>
      <c r="D877" s="21">
        <v>92</v>
      </c>
      <c r="E877" s="21">
        <v>163</v>
      </c>
    </row>
    <row r="879" spans="1:20" x14ac:dyDescent="0.2">
      <c r="A879" s="19" t="s">
        <v>476</v>
      </c>
      <c r="B879" s="19" t="s">
        <v>435</v>
      </c>
      <c r="F879" s="4"/>
      <c r="G879" s="4"/>
    </row>
    <row r="880" spans="1:20" x14ac:dyDescent="0.2">
      <c r="A880" s="19" t="s">
        <v>437</v>
      </c>
      <c r="B880" s="4" t="s">
        <v>63</v>
      </c>
      <c r="C880" s="4" t="s">
        <v>86</v>
      </c>
      <c r="D880" s="4" t="s">
        <v>436</v>
      </c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</row>
    <row r="881" spans="1:7" x14ac:dyDescent="0.2">
      <c r="A881" s="20" t="s">
        <v>83</v>
      </c>
      <c r="B881" s="21">
        <v>39</v>
      </c>
      <c r="C881" s="21">
        <v>85</v>
      </c>
      <c r="D881" s="21">
        <v>124</v>
      </c>
      <c r="F881" s="4"/>
      <c r="G881" s="4"/>
    </row>
    <row r="882" spans="1:7" x14ac:dyDescent="0.2">
      <c r="A882" s="20" t="s">
        <v>232</v>
      </c>
      <c r="B882" s="21"/>
      <c r="C882" s="21">
        <v>2</v>
      </c>
      <c r="D882" s="21">
        <v>2</v>
      </c>
      <c r="F882" s="4"/>
      <c r="G882" s="4"/>
    </row>
    <row r="883" spans="1:7" x14ac:dyDescent="0.2">
      <c r="A883" s="20" t="s">
        <v>156</v>
      </c>
      <c r="B883" s="21"/>
      <c r="C883" s="21">
        <v>2</v>
      </c>
      <c r="D883" s="21">
        <v>2</v>
      </c>
      <c r="F883" s="4"/>
      <c r="G883" s="4"/>
    </row>
    <row r="884" spans="1:7" x14ac:dyDescent="0.2">
      <c r="A884" s="20" t="s">
        <v>138</v>
      </c>
      <c r="B884" s="21">
        <v>11</v>
      </c>
      <c r="C884" s="21">
        <v>24</v>
      </c>
      <c r="D884" s="21">
        <v>35</v>
      </c>
      <c r="F884" s="4"/>
      <c r="G884" s="4"/>
    </row>
    <row r="885" spans="1:7" x14ac:dyDescent="0.2">
      <c r="A885" s="20" t="s">
        <v>436</v>
      </c>
      <c r="B885" s="21">
        <v>50</v>
      </c>
      <c r="C885" s="21">
        <v>113</v>
      </c>
      <c r="D885" s="21">
        <v>163</v>
      </c>
    </row>
    <row r="887" spans="1:7" x14ac:dyDescent="0.2">
      <c r="A887" s="19" t="s">
        <v>493</v>
      </c>
      <c r="B887" s="19" t="s">
        <v>435</v>
      </c>
    </row>
    <row r="888" spans="1:7" x14ac:dyDescent="0.2">
      <c r="A888" s="19" t="s">
        <v>437</v>
      </c>
      <c r="B888" s="4" t="s">
        <v>481</v>
      </c>
      <c r="C888" s="4" t="s">
        <v>482</v>
      </c>
      <c r="D888" s="4" t="s">
        <v>491</v>
      </c>
      <c r="E888" s="4" t="s">
        <v>492</v>
      </c>
      <c r="F888" s="4" t="s">
        <v>436</v>
      </c>
    </row>
    <row r="889" spans="1:7" x14ac:dyDescent="0.2">
      <c r="A889" s="20" t="s">
        <v>83</v>
      </c>
      <c r="B889" s="21">
        <v>35</v>
      </c>
      <c r="C889" s="21">
        <v>52</v>
      </c>
      <c r="D889" s="21">
        <v>36</v>
      </c>
      <c r="E889" s="21"/>
      <c r="F889" s="21">
        <v>123</v>
      </c>
    </row>
    <row r="890" spans="1:7" x14ac:dyDescent="0.2">
      <c r="A890" s="20" t="s">
        <v>232</v>
      </c>
      <c r="B890" s="21">
        <v>1</v>
      </c>
      <c r="C890" s="21">
        <v>1</v>
      </c>
      <c r="D890" s="21"/>
      <c r="E890" s="21"/>
      <c r="F890" s="21">
        <v>2</v>
      </c>
    </row>
    <row r="891" spans="1:7" x14ac:dyDescent="0.2">
      <c r="A891" s="20" t="s">
        <v>156</v>
      </c>
      <c r="B891" s="21"/>
      <c r="C891" s="21">
        <v>1</v>
      </c>
      <c r="D891" s="21">
        <v>1</v>
      </c>
      <c r="E891" s="21"/>
      <c r="F891" s="21">
        <v>2</v>
      </c>
    </row>
    <row r="892" spans="1:7" x14ac:dyDescent="0.2">
      <c r="A892" s="20" t="s">
        <v>138</v>
      </c>
      <c r="B892" s="21">
        <v>6</v>
      </c>
      <c r="C892" s="21">
        <v>18</v>
      </c>
      <c r="D892" s="21">
        <v>11</v>
      </c>
      <c r="E892" s="21"/>
      <c r="F892" s="21">
        <v>35</v>
      </c>
    </row>
    <row r="893" spans="1:7" x14ac:dyDescent="0.2">
      <c r="A893" s="20" t="s">
        <v>436</v>
      </c>
      <c r="B893" s="21">
        <v>42</v>
      </c>
      <c r="C893" s="21">
        <v>72</v>
      </c>
      <c r="D893" s="21">
        <v>48</v>
      </c>
      <c r="E893" s="21"/>
      <c r="F893" s="21">
        <v>162</v>
      </c>
    </row>
    <row r="895" spans="1:7" x14ac:dyDescent="0.2">
      <c r="A895" s="19" t="s">
        <v>478</v>
      </c>
      <c r="B895" s="19" t="s">
        <v>435</v>
      </c>
    </row>
    <row r="896" spans="1:7" x14ac:dyDescent="0.2">
      <c r="A896" s="19" t="s">
        <v>437</v>
      </c>
      <c r="B896" s="4" t="s">
        <v>116</v>
      </c>
      <c r="C896" s="4" t="s">
        <v>64</v>
      </c>
      <c r="D896" s="4" t="s">
        <v>136</v>
      </c>
      <c r="E896" s="4" t="s">
        <v>149</v>
      </c>
      <c r="F896" s="4" t="s">
        <v>436</v>
      </c>
    </row>
    <row r="897" spans="1:7" x14ac:dyDescent="0.2">
      <c r="A897" s="20" t="s">
        <v>83</v>
      </c>
      <c r="B897" s="21">
        <v>42</v>
      </c>
      <c r="C897" s="21">
        <v>75</v>
      </c>
      <c r="D897" s="21">
        <v>4</v>
      </c>
      <c r="E897" s="21">
        <v>3</v>
      </c>
      <c r="F897" s="21">
        <v>124</v>
      </c>
    </row>
    <row r="898" spans="1:7" x14ac:dyDescent="0.2">
      <c r="A898" s="20" t="s">
        <v>232</v>
      </c>
      <c r="B898" s="21">
        <v>1</v>
      </c>
      <c r="C898" s="21">
        <v>1</v>
      </c>
      <c r="D898" s="21"/>
      <c r="E898" s="21"/>
      <c r="F898" s="21">
        <v>2</v>
      </c>
    </row>
    <row r="899" spans="1:7" x14ac:dyDescent="0.2">
      <c r="A899" s="20" t="s">
        <v>156</v>
      </c>
      <c r="B899" s="21">
        <v>1</v>
      </c>
      <c r="C899" s="21"/>
      <c r="D899" s="21">
        <v>1</v>
      </c>
      <c r="E899" s="21"/>
      <c r="F899" s="21">
        <v>2</v>
      </c>
    </row>
    <row r="900" spans="1:7" x14ac:dyDescent="0.2">
      <c r="A900" s="20" t="s">
        <v>138</v>
      </c>
      <c r="B900" s="21">
        <v>14</v>
      </c>
      <c r="C900" s="21">
        <v>17</v>
      </c>
      <c r="D900" s="21">
        <v>3</v>
      </c>
      <c r="E900" s="21">
        <v>1</v>
      </c>
      <c r="F900" s="21">
        <v>35</v>
      </c>
    </row>
    <row r="901" spans="1:7" x14ac:dyDescent="0.2">
      <c r="A901" s="20" t="s">
        <v>436</v>
      </c>
      <c r="B901" s="21">
        <v>58</v>
      </c>
      <c r="C901" s="21">
        <v>93</v>
      </c>
      <c r="D901" s="21">
        <v>8</v>
      </c>
      <c r="E901" s="21">
        <v>4</v>
      </c>
      <c r="F901" s="21">
        <v>163</v>
      </c>
    </row>
    <row r="903" spans="1:7" x14ac:dyDescent="0.2">
      <c r="A903" s="19" t="s">
        <v>498</v>
      </c>
      <c r="B903" s="19" t="s">
        <v>435</v>
      </c>
    </row>
    <row r="904" spans="1:7" x14ac:dyDescent="0.2">
      <c r="A904" s="19" t="s">
        <v>437</v>
      </c>
      <c r="B904" s="4" t="s">
        <v>65</v>
      </c>
      <c r="C904" s="4" t="s">
        <v>494</v>
      </c>
      <c r="D904" s="4" t="s">
        <v>495</v>
      </c>
      <c r="E904" s="4" t="s">
        <v>525</v>
      </c>
      <c r="F904" s="4" t="s">
        <v>117</v>
      </c>
      <c r="G904" s="4" t="s">
        <v>436</v>
      </c>
    </row>
    <row r="905" spans="1:7" x14ac:dyDescent="0.2">
      <c r="A905" s="20" t="s">
        <v>83</v>
      </c>
      <c r="B905" s="21">
        <v>48</v>
      </c>
      <c r="C905" s="21">
        <v>14</v>
      </c>
      <c r="D905" s="21">
        <v>24</v>
      </c>
      <c r="E905" s="21">
        <v>19</v>
      </c>
      <c r="F905" s="21">
        <v>19</v>
      </c>
      <c r="G905" s="21">
        <v>124</v>
      </c>
    </row>
    <row r="906" spans="1:7" x14ac:dyDescent="0.2">
      <c r="A906" s="20" t="s">
        <v>232</v>
      </c>
      <c r="B906" s="21">
        <v>2</v>
      </c>
      <c r="C906" s="21"/>
      <c r="D906" s="21"/>
      <c r="E906" s="21"/>
      <c r="F906" s="21"/>
      <c r="G906" s="21">
        <v>2</v>
      </c>
    </row>
    <row r="907" spans="1:7" x14ac:dyDescent="0.2">
      <c r="A907" s="20" t="s">
        <v>156</v>
      </c>
      <c r="B907" s="21"/>
      <c r="C907" s="21"/>
      <c r="D907" s="21"/>
      <c r="E907" s="21"/>
      <c r="F907" s="21">
        <v>2</v>
      </c>
      <c r="G907" s="21">
        <v>2</v>
      </c>
    </row>
    <row r="908" spans="1:7" x14ac:dyDescent="0.2">
      <c r="A908" s="20" t="s">
        <v>138</v>
      </c>
      <c r="B908" s="21">
        <v>16</v>
      </c>
      <c r="C908" s="21">
        <v>3</v>
      </c>
      <c r="D908" s="21">
        <v>6</v>
      </c>
      <c r="E908" s="21">
        <v>5</v>
      </c>
      <c r="F908" s="21">
        <v>5</v>
      </c>
      <c r="G908" s="21">
        <v>35</v>
      </c>
    </row>
    <row r="909" spans="1:7" x14ac:dyDescent="0.2">
      <c r="A909" s="20" t="s">
        <v>436</v>
      </c>
      <c r="B909" s="21">
        <v>66</v>
      </c>
      <c r="C909" s="21">
        <v>17</v>
      </c>
      <c r="D909" s="21">
        <v>30</v>
      </c>
      <c r="E909" s="21">
        <v>24</v>
      </c>
      <c r="F909" s="21">
        <v>26</v>
      </c>
      <c r="G909" s="21">
        <v>163</v>
      </c>
    </row>
    <row r="911" spans="1:7" x14ac:dyDescent="0.2">
      <c r="A911" s="19" t="s">
        <v>477</v>
      </c>
      <c r="B911" s="19" t="s">
        <v>435</v>
      </c>
    </row>
    <row r="912" spans="1:7" x14ac:dyDescent="0.2">
      <c r="A912" s="19" t="s">
        <v>437</v>
      </c>
      <c r="B912" s="4" t="s">
        <v>66</v>
      </c>
      <c r="C912" s="4" t="s">
        <v>118</v>
      </c>
      <c r="D912" s="4" t="s">
        <v>87</v>
      </c>
      <c r="E912" s="4" t="s">
        <v>104</v>
      </c>
      <c r="F912" s="4" t="s">
        <v>436</v>
      </c>
    </row>
    <row r="913" spans="1:27" x14ac:dyDescent="0.2">
      <c r="A913" s="20" t="s">
        <v>83</v>
      </c>
      <c r="B913" s="21">
        <v>35</v>
      </c>
      <c r="C913" s="21">
        <v>22</v>
      </c>
      <c r="D913" s="21">
        <v>32</v>
      </c>
      <c r="E913" s="21">
        <v>35</v>
      </c>
      <c r="F913" s="21">
        <v>124</v>
      </c>
    </row>
    <row r="914" spans="1:27" x14ac:dyDescent="0.2">
      <c r="A914" s="20" t="s">
        <v>232</v>
      </c>
      <c r="B914" s="21"/>
      <c r="C914" s="21"/>
      <c r="D914" s="21">
        <v>1</v>
      </c>
      <c r="E914" s="21">
        <v>1</v>
      </c>
      <c r="F914" s="21">
        <v>2</v>
      </c>
    </row>
    <row r="915" spans="1:27" x14ac:dyDescent="0.2">
      <c r="A915" s="20" t="s">
        <v>156</v>
      </c>
      <c r="B915" s="21">
        <v>2</v>
      </c>
      <c r="C915" s="21"/>
      <c r="D915" s="21"/>
      <c r="E915" s="21"/>
      <c r="F915" s="21">
        <v>2</v>
      </c>
    </row>
    <row r="916" spans="1:27" x14ac:dyDescent="0.2">
      <c r="A916" s="20" t="s">
        <v>138</v>
      </c>
      <c r="B916" s="21">
        <v>8</v>
      </c>
      <c r="C916" s="21">
        <v>7</v>
      </c>
      <c r="D916" s="21">
        <v>10</v>
      </c>
      <c r="E916" s="21">
        <v>10</v>
      </c>
      <c r="F916" s="21">
        <v>35</v>
      </c>
    </row>
    <row r="917" spans="1:27" x14ac:dyDescent="0.2">
      <c r="A917" s="20" t="s">
        <v>436</v>
      </c>
      <c r="B917" s="21">
        <v>45</v>
      </c>
      <c r="C917" s="21">
        <v>29</v>
      </c>
      <c r="D917" s="21">
        <v>43</v>
      </c>
      <c r="E917" s="21">
        <v>46</v>
      </c>
      <c r="F917" s="21">
        <v>163</v>
      </c>
    </row>
    <row r="919" spans="1:27" x14ac:dyDescent="0.2">
      <c r="A919" s="19" t="s">
        <v>522</v>
      </c>
      <c r="B919" s="19" t="s">
        <v>435</v>
      </c>
    </row>
    <row r="920" spans="1:27" x14ac:dyDescent="0.2">
      <c r="A920" s="19" t="s">
        <v>437</v>
      </c>
      <c r="B920" s="4" t="s">
        <v>530</v>
      </c>
      <c r="C920" s="4" t="s">
        <v>529</v>
      </c>
      <c r="D920" s="4" t="s">
        <v>528</v>
      </c>
      <c r="E920" s="4" t="s">
        <v>527</v>
      </c>
      <c r="F920" s="4" t="s">
        <v>492</v>
      </c>
      <c r="G920" s="4" t="s">
        <v>436</v>
      </c>
      <c r="AA920" s="19"/>
    </row>
    <row r="921" spans="1:27" x14ac:dyDescent="0.2">
      <c r="A921" s="20" t="s">
        <v>83</v>
      </c>
      <c r="B921" s="21">
        <v>17</v>
      </c>
      <c r="C921" s="21">
        <v>49</v>
      </c>
      <c r="D921" s="21">
        <v>39</v>
      </c>
      <c r="E921" s="21">
        <v>14</v>
      </c>
      <c r="F921" s="21"/>
      <c r="G921" s="21">
        <v>119</v>
      </c>
    </row>
    <row r="922" spans="1:27" x14ac:dyDescent="0.2">
      <c r="A922" s="20" t="s">
        <v>232</v>
      </c>
      <c r="B922" s="21"/>
      <c r="C922" s="21">
        <v>1</v>
      </c>
      <c r="D922" s="21"/>
      <c r="E922" s="21">
        <v>1</v>
      </c>
      <c r="F922" s="21"/>
      <c r="G922" s="21">
        <v>2</v>
      </c>
    </row>
    <row r="923" spans="1:27" x14ac:dyDescent="0.2">
      <c r="A923" s="20" t="s">
        <v>156</v>
      </c>
      <c r="B923" s="21">
        <v>2</v>
      </c>
      <c r="C923" s="21"/>
      <c r="D923" s="21"/>
      <c r="E923" s="21"/>
      <c r="F923" s="21"/>
      <c r="G923" s="21">
        <v>2</v>
      </c>
    </row>
    <row r="924" spans="1:27" x14ac:dyDescent="0.2">
      <c r="A924" s="20" t="s">
        <v>138</v>
      </c>
      <c r="B924" s="21">
        <v>4</v>
      </c>
      <c r="C924" s="21">
        <v>13</v>
      </c>
      <c r="D924" s="21">
        <v>13</v>
      </c>
      <c r="E924" s="21">
        <v>1</v>
      </c>
      <c r="F924" s="21"/>
      <c r="G924" s="21">
        <v>31</v>
      </c>
    </row>
    <row r="925" spans="1:27" x14ac:dyDescent="0.2">
      <c r="A925" s="20" t="s">
        <v>436</v>
      </c>
      <c r="B925" s="21">
        <v>23</v>
      </c>
      <c r="C925" s="21">
        <v>63</v>
      </c>
      <c r="D925" s="21">
        <v>52</v>
      </c>
      <c r="E925" s="21">
        <v>16</v>
      </c>
      <c r="F925" s="21"/>
      <c r="G925" s="21">
        <v>154</v>
      </c>
    </row>
    <row r="927" spans="1:27" x14ac:dyDescent="0.2">
      <c r="A927" s="19" t="s">
        <v>523</v>
      </c>
      <c r="B927" s="19" t="s">
        <v>435</v>
      </c>
    </row>
    <row r="928" spans="1:27" x14ac:dyDescent="0.2">
      <c r="A928" s="19" t="s">
        <v>437</v>
      </c>
      <c r="B928" s="4" t="s">
        <v>97</v>
      </c>
      <c r="C928" s="4" t="s">
        <v>531</v>
      </c>
      <c r="D928" s="4" t="s">
        <v>532</v>
      </c>
      <c r="E928" s="4" t="s">
        <v>436</v>
      </c>
      <c r="U928" s="19"/>
      <c r="V928" s="19"/>
      <c r="W928" s="19"/>
      <c r="X928" s="19"/>
      <c r="Y928" s="19"/>
      <c r="Z928" s="19"/>
      <c r="AA928" s="19"/>
    </row>
    <row r="929" spans="1:20" x14ac:dyDescent="0.2">
      <c r="A929" s="20" t="s">
        <v>83</v>
      </c>
      <c r="B929" s="21">
        <v>44</v>
      </c>
      <c r="C929" s="21">
        <v>60</v>
      </c>
      <c r="D929" s="21">
        <v>20</v>
      </c>
      <c r="E929" s="21">
        <v>124</v>
      </c>
    </row>
    <row r="930" spans="1:20" x14ac:dyDescent="0.2">
      <c r="A930" s="20" t="s">
        <v>232</v>
      </c>
      <c r="B930" s="21"/>
      <c r="C930" s="21">
        <v>1</v>
      </c>
      <c r="D930" s="21">
        <v>1</v>
      </c>
      <c r="E930" s="21">
        <v>2</v>
      </c>
    </row>
    <row r="931" spans="1:20" x14ac:dyDescent="0.2">
      <c r="A931" s="20" t="s">
        <v>156</v>
      </c>
      <c r="B931" s="21">
        <v>2</v>
      </c>
      <c r="C931" s="21"/>
      <c r="D931" s="21"/>
      <c r="E931" s="21">
        <v>2</v>
      </c>
    </row>
    <row r="932" spans="1:20" x14ac:dyDescent="0.2">
      <c r="A932" s="20" t="s">
        <v>138</v>
      </c>
      <c r="B932" s="21">
        <v>12</v>
      </c>
      <c r="C932" s="21">
        <v>16</v>
      </c>
      <c r="D932" s="21">
        <v>7</v>
      </c>
      <c r="E932" s="21">
        <v>35</v>
      </c>
    </row>
    <row r="933" spans="1:20" x14ac:dyDescent="0.2">
      <c r="A933" s="20" t="s">
        <v>436</v>
      </c>
      <c r="B933" s="21">
        <v>58</v>
      </c>
      <c r="C933" s="21">
        <v>77</v>
      </c>
      <c r="D933" s="21">
        <v>28</v>
      </c>
      <c r="E933" s="21">
        <v>163</v>
      </c>
    </row>
    <row r="935" spans="1:20" x14ac:dyDescent="0.2">
      <c r="A935" s="19" t="s">
        <v>479</v>
      </c>
      <c r="B935" s="19" t="s">
        <v>435</v>
      </c>
    </row>
    <row r="936" spans="1:20" x14ac:dyDescent="0.2">
      <c r="A936" s="19" t="s">
        <v>437</v>
      </c>
      <c r="B936" s="4" t="s">
        <v>98</v>
      </c>
      <c r="C936" s="4" t="s">
        <v>113</v>
      </c>
      <c r="D936" s="4" t="s">
        <v>70</v>
      </c>
      <c r="E936" s="4" t="s">
        <v>436</v>
      </c>
      <c r="O936" s="19"/>
      <c r="P936" s="19"/>
      <c r="Q936" s="19"/>
      <c r="R936" s="19"/>
      <c r="S936" s="19"/>
      <c r="T936" s="19"/>
    </row>
    <row r="937" spans="1:20" x14ac:dyDescent="0.2">
      <c r="A937" s="20" t="s">
        <v>83</v>
      </c>
      <c r="B937" s="21">
        <v>28</v>
      </c>
      <c r="C937" s="21">
        <v>27</v>
      </c>
      <c r="D937" s="21">
        <v>69</v>
      </c>
      <c r="E937" s="21">
        <v>124</v>
      </c>
    </row>
    <row r="938" spans="1:20" x14ac:dyDescent="0.2">
      <c r="A938" s="20" t="s">
        <v>232</v>
      </c>
      <c r="B938" s="21"/>
      <c r="C938" s="21"/>
      <c r="D938" s="21">
        <v>2</v>
      </c>
      <c r="E938" s="21">
        <v>2</v>
      </c>
    </row>
    <row r="939" spans="1:20" x14ac:dyDescent="0.2">
      <c r="A939" s="20" t="s">
        <v>156</v>
      </c>
      <c r="B939" s="21">
        <v>1</v>
      </c>
      <c r="C939" s="21"/>
      <c r="D939" s="21">
        <v>1</v>
      </c>
      <c r="E939" s="21">
        <v>2</v>
      </c>
    </row>
    <row r="940" spans="1:20" x14ac:dyDescent="0.2">
      <c r="A940" s="20" t="s">
        <v>138</v>
      </c>
      <c r="B940" s="21">
        <v>8</v>
      </c>
      <c r="C940" s="21">
        <v>7</v>
      </c>
      <c r="D940" s="21">
        <v>20</v>
      </c>
      <c r="E940" s="21">
        <v>35</v>
      </c>
    </row>
    <row r="941" spans="1:20" x14ac:dyDescent="0.2">
      <c r="A941" s="20" t="s">
        <v>436</v>
      </c>
      <c r="B941" s="21">
        <v>37</v>
      </c>
      <c r="C941" s="21">
        <v>34</v>
      </c>
      <c r="D941" s="21">
        <v>92</v>
      </c>
      <c r="E941" s="21">
        <v>163</v>
      </c>
    </row>
    <row r="943" spans="1:20" x14ac:dyDescent="0.2">
      <c r="A943" s="19" t="s">
        <v>476</v>
      </c>
      <c r="B943" s="19" t="s">
        <v>435</v>
      </c>
    </row>
    <row r="944" spans="1:20" x14ac:dyDescent="0.2">
      <c r="A944" s="19" t="s">
        <v>437</v>
      </c>
      <c r="B944" s="4" t="s">
        <v>63</v>
      </c>
      <c r="C944" s="4" t="s">
        <v>86</v>
      </c>
      <c r="D944" s="4" t="s">
        <v>436</v>
      </c>
      <c r="L944" s="19"/>
      <c r="M944" s="19"/>
      <c r="N944" s="19"/>
      <c r="O944" s="19"/>
      <c r="P944" s="19"/>
      <c r="Q944" s="19"/>
      <c r="R944" s="19"/>
      <c r="S944" s="19"/>
      <c r="T944" s="19"/>
    </row>
    <row r="945" spans="1:4" x14ac:dyDescent="0.2">
      <c r="A945" s="20" t="s">
        <v>503</v>
      </c>
      <c r="B945" s="21">
        <v>7</v>
      </c>
      <c r="C945" s="21">
        <v>8</v>
      </c>
      <c r="D945" s="21">
        <v>15</v>
      </c>
    </row>
    <row r="946" spans="1:4" x14ac:dyDescent="0.2">
      <c r="A946" s="20" t="s">
        <v>508</v>
      </c>
      <c r="B946" s="21"/>
      <c r="C946" s="21">
        <v>7</v>
      </c>
      <c r="D946" s="21">
        <v>7</v>
      </c>
    </row>
    <row r="947" spans="1:4" x14ac:dyDescent="0.2">
      <c r="A947" s="20" t="s">
        <v>512</v>
      </c>
      <c r="B947" s="21"/>
      <c r="C947" s="21">
        <v>1</v>
      </c>
      <c r="D947" s="21">
        <v>1</v>
      </c>
    </row>
    <row r="948" spans="1:4" x14ac:dyDescent="0.2">
      <c r="A948" s="20" t="s">
        <v>504</v>
      </c>
      <c r="B948" s="21">
        <v>1</v>
      </c>
      <c r="C948" s="21">
        <v>10</v>
      </c>
      <c r="D948" s="21">
        <v>11</v>
      </c>
    </row>
    <row r="949" spans="1:4" x14ac:dyDescent="0.2">
      <c r="A949" s="20" t="s">
        <v>510</v>
      </c>
      <c r="B949" s="21"/>
      <c r="C949" s="21">
        <v>3</v>
      </c>
      <c r="D949" s="21">
        <v>3</v>
      </c>
    </row>
    <row r="950" spans="1:4" x14ac:dyDescent="0.2">
      <c r="A950" s="20" t="s">
        <v>509</v>
      </c>
      <c r="B950" s="21">
        <v>1</v>
      </c>
      <c r="C950" s="21">
        <v>2</v>
      </c>
      <c r="D950" s="21">
        <v>3</v>
      </c>
    </row>
    <row r="951" spans="1:4" x14ac:dyDescent="0.2">
      <c r="A951" s="20" t="s">
        <v>505</v>
      </c>
      <c r="B951" s="21">
        <v>3</v>
      </c>
      <c r="C951" s="21">
        <v>8</v>
      </c>
      <c r="D951" s="21">
        <v>11</v>
      </c>
    </row>
    <row r="952" spans="1:4" x14ac:dyDescent="0.2">
      <c r="A952" s="20" t="s">
        <v>502</v>
      </c>
      <c r="B952" s="21">
        <v>9</v>
      </c>
      <c r="C952" s="21">
        <v>29</v>
      </c>
      <c r="D952" s="21">
        <v>38</v>
      </c>
    </row>
    <row r="953" spans="1:4" x14ac:dyDescent="0.2">
      <c r="A953" s="20" t="s">
        <v>500</v>
      </c>
      <c r="B953" s="21">
        <v>23</v>
      </c>
      <c r="C953" s="21">
        <v>32</v>
      </c>
      <c r="D953" s="21">
        <v>55</v>
      </c>
    </row>
    <row r="954" spans="1:4" x14ac:dyDescent="0.2">
      <c r="A954" s="20" t="s">
        <v>506</v>
      </c>
      <c r="B954" s="21">
        <v>1</v>
      </c>
      <c r="C954" s="21">
        <v>1</v>
      </c>
      <c r="D954" s="21">
        <v>2</v>
      </c>
    </row>
    <row r="955" spans="1:4" x14ac:dyDescent="0.2">
      <c r="A955" s="20" t="s">
        <v>507</v>
      </c>
      <c r="B955" s="21"/>
      <c r="C955" s="21">
        <v>2</v>
      </c>
      <c r="D955" s="21">
        <v>2</v>
      </c>
    </row>
    <row r="956" spans="1:4" x14ac:dyDescent="0.2">
      <c r="A956" s="20" t="s">
        <v>511</v>
      </c>
      <c r="B956" s="21">
        <v>1</v>
      </c>
      <c r="C956" s="21">
        <v>1</v>
      </c>
      <c r="D956" s="21">
        <v>2</v>
      </c>
    </row>
    <row r="957" spans="1:4" x14ac:dyDescent="0.2">
      <c r="A957" s="20" t="s">
        <v>501</v>
      </c>
      <c r="B957" s="21">
        <v>4</v>
      </c>
      <c r="C957" s="21">
        <v>9</v>
      </c>
      <c r="D957" s="21">
        <v>13</v>
      </c>
    </row>
    <row r="958" spans="1:4" x14ac:dyDescent="0.2">
      <c r="A958" s="20" t="s">
        <v>436</v>
      </c>
      <c r="B958" s="21">
        <v>50</v>
      </c>
      <c r="C958" s="21">
        <v>113</v>
      </c>
      <c r="D958" s="21">
        <v>163</v>
      </c>
    </row>
    <row r="960" spans="1:4" x14ac:dyDescent="0.2">
      <c r="A960" s="19" t="s">
        <v>493</v>
      </c>
      <c r="B960" s="19" t="s">
        <v>435</v>
      </c>
    </row>
    <row r="961" spans="1:6" x14ac:dyDescent="0.2">
      <c r="A961" s="19" t="s">
        <v>437</v>
      </c>
      <c r="B961" s="4" t="s">
        <v>481</v>
      </c>
      <c r="C961" s="4" t="s">
        <v>482</v>
      </c>
      <c r="D961" s="4" t="s">
        <v>491</v>
      </c>
      <c r="E961" s="4" t="s">
        <v>492</v>
      </c>
      <c r="F961" s="4" t="s">
        <v>436</v>
      </c>
    </row>
    <row r="962" spans="1:6" x14ac:dyDescent="0.2">
      <c r="A962" s="20" t="s">
        <v>503</v>
      </c>
      <c r="B962" s="21">
        <v>2</v>
      </c>
      <c r="C962" s="21">
        <v>9</v>
      </c>
      <c r="D962" s="21">
        <v>4</v>
      </c>
      <c r="E962" s="21"/>
      <c r="F962" s="21">
        <v>15</v>
      </c>
    </row>
    <row r="963" spans="1:6" x14ac:dyDescent="0.2">
      <c r="A963" s="20" t="s">
        <v>508</v>
      </c>
      <c r="B963" s="21">
        <v>2</v>
      </c>
      <c r="C963" s="21">
        <v>4</v>
      </c>
      <c r="D963" s="21">
        <v>1</v>
      </c>
      <c r="E963" s="21"/>
      <c r="F963" s="21">
        <v>7</v>
      </c>
    </row>
    <row r="964" spans="1:6" x14ac:dyDescent="0.2">
      <c r="A964" s="20" t="s">
        <v>512</v>
      </c>
      <c r="B964" s="21"/>
      <c r="C964" s="21"/>
      <c r="D964" s="21"/>
      <c r="E964" s="21"/>
      <c r="F964" s="21"/>
    </row>
    <row r="965" spans="1:6" x14ac:dyDescent="0.2">
      <c r="A965" s="20" t="s">
        <v>504</v>
      </c>
      <c r="B965" s="21">
        <v>3</v>
      </c>
      <c r="C965" s="21">
        <v>5</v>
      </c>
      <c r="D965" s="21">
        <v>3</v>
      </c>
      <c r="E965" s="21"/>
      <c r="F965" s="21">
        <v>11</v>
      </c>
    </row>
    <row r="966" spans="1:6" x14ac:dyDescent="0.2">
      <c r="A966" s="20" t="s">
        <v>510</v>
      </c>
      <c r="B966" s="21">
        <v>1</v>
      </c>
      <c r="C966" s="21">
        <v>1</v>
      </c>
      <c r="D966" s="21">
        <v>1</v>
      </c>
      <c r="E966" s="21"/>
      <c r="F966" s="21">
        <v>3</v>
      </c>
    </row>
    <row r="967" spans="1:6" x14ac:dyDescent="0.2">
      <c r="A967" s="20" t="s">
        <v>509</v>
      </c>
      <c r="B967" s="21">
        <v>2</v>
      </c>
      <c r="C967" s="21">
        <v>1</v>
      </c>
      <c r="D967" s="21"/>
      <c r="E967" s="21"/>
      <c r="F967" s="21">
        <v>3</v>
      </c>
    </row>
    <row r="968" spans="1:6" x14ac:dyDescent="0.2">
      <c r="A968" s="20" t="s">
        <v>505</v>
      </c>
      <c r="B968" s="21">
        <v>2</v>
      </c>
      <c r="C968" s="21">
        <v>6</v>
      </c>
      <c r="D968" s="21">
        <v>3</v>
      </c>
      <c r="E968" s="21"/>
      <c r="F968" s="21">
        <v>11</v>
      </c>
    </row>
    <row r="969" spans="1:6" x14ac:dyDescent="0.2">
      <c r="A969" s="20" t="s">
        <v>502</v>
      </c>
      <c r="B969" s="21">
        <v>14</v>
      </c>
      <c r="C969" s="21">
        <v>12</v>
      </c>
      <c r="D969" s="21">
        <v>12</v>
      </c>
      <c r="E969" s="21"/>
      <c r="F969" s="21">
        <v>38</v>
      </c>
    </row>
    <row r="970" spans="1:6" x14ac:dyDescent="0.2">
      <c r="A970" s="20" t="s">
        <v>500</v>
      </c>
      <c r="B970" s="21">
        <v>11</v>
      </c>
      <c r="C970" s="21">
        <v>24</v>
      </c>
      <c r="D970" s="21">
        <v>20</v>
      </c>
      <c r="E970" s="21"/>
      <c r="F970" s="21">
        <v>55</v>
      </c>
    </row>
    <row r="971" spans="1:6" x14ac:dyDescent="0.2">
      <c r="A971" s="20" t="s">
        <v>506</v>
      </c>
      <c r="B971" s="21"/>
      <c r="C971" s="21"/>
      <c r="D971" s="21">
        <v>2</v>
      </c>
      <c r="E971" s="21"/>
      <c r="F971" s="21">
        <v>2</v>
      </c>
    </row>
    <row r="972" spans="1:6" x14ac:dyDescent="0.2">
      <c r="A972" s="20" t="s">
        <v>507</v>
      </c>
      <c r="B972" s="21">
        <v>1</v>
      </c>
      <c r="C972" s="21"/>
      <c r="D972" s="21">
        <v>1</v>
      </c>
      <c r="E972" s="21"/>
      <c r="F972" s="21">
        <v>2</v>
      </c>
    </row>
    <row r="973" spans="1:6" x14ac:dyDescent="0.2">
      <c r="A973" s="20" t="s">
        <v>511</v>
      </c>
      <c r="B973" s="21">
        <v>1</v>
      </c>
      <c r="C973" s="21">
        <v>1</v>
      </c>
      <c r="D973" s="21"/>
      <c r="E973" s="21"/>
      <c r="F973" s="21">
        <v>2</v>
      </c>
    </row>
    <row r="974" spans="1:6" x14ac:dyDescent="0.2">
      <c r="A974" s="20" t="s">
        <v>501</v>
      </c>
      <c r="B974" s="21">
        <v>3</v>
      </c>
      <c r="C974" s="21">
        <v>9</v>
      </c>
      <c r="D974" s="21">
        <v>1</v>
      </c>
      <c r="E974" s="21"/>
      <c r="F974" s="21">
        <v>13</v>
      </c>
    </row>
    <row r="975" spans="1:6" x14ac:dyDescent="0.2">
      <c r="A975" s="20" t="s">
        <v>436</v>
      </c>
      <c r="B975" s="21">
        <v>42</v>
      </c>
      <c r="C975" s="21">
        <v>72</v>
      </c>
      <c r="D975" s="21">
        <v>48</v>
      </c>
      <c r="E975" s="21"/>
      <c r="F975" s="21">
        <v>162</v>
      </c>
    </row>
    <row r="977" spans="1:6" x14ac:dyDescent="0.2">
      <c r="A977" s="19" t="s">
        <v>478</v>
      </c>
      <c r="B977" s="19" t="s">
        <v>435</v>
      </c>
    </row>
    <row r="978" spans="1:6" x14ac:dyDescent="0.2">
      <c r="A978" s="19" t="s">
        <v>437</v>
      </c>
      <c r="B978" s="4" t="s">
        <v>116</v>
      </c>
      <c r="C978" s="4" t="s">
        <v>64</v>
      </c>
      <c r="D978" s="4" t="s">
        <v>136</v>
      </c>
      <c r="E978" s="4" t="s">
        <v>149</v>
      </c>
      <c r="F978" s="4" t="s">
        <v>436</v>
      </c>
    </row>
    <row r="979" spans="1:6" x14ac:dyDescent="0.2">
      <c r="A979" s="20" t="s">
        <v>503</v>
      </c>
      <c r="B979" s="21">
        <v>3</v>
      </c>
      <c r="C979" s="21">
        <v>12</v>
      </c>
      <c r="D979" s="21"/>
      <c r="E979" s="21"/>
      <c r="F979" s="21">
        <v>15</v>
      </c>
    </row>
    <row r="980" spans="1:6" x14ac:dyDescent="0.2">
      <c r="A980" s="20" t="s">
        <v>508</v>
      </c>
      <c r="B980" s="21">
        <v>2</v>
      </c>
      <c r="C980" s="21">
        <v>5</v>
      </c>
      <c r="D980" s="21"/>
      <c r="E980" s="21"/>
      <c r="F980" s="21">
        <v>7</v>
      </c>
    </row>
    <row r="981" spans="1:6" x14ac:dyDescent="0.2">
      <c r="A981" s="20" t="s">
        <v>512</v>
      </c>
      <c r="B981" s="21">
        <v>1</v>
      </c>
      <c r="C981" s="21"/>
      <c r="D981" s="21"/>
      <c r="E981" s="21"/>
      <c r="F981" s="21">
        <v>1</v>
      </c>
    </row>
    <row r="982" spans="1:6" x14ac:dyDescent="0.2">
      <c r="A982" s="20" t="s">
        <v>504</v>
      </c>
      <c r="B982" s="21">
        <v>4</v>
      </c>
      <c r="C982" s="21">
        <v>5</v>
      </c>
      <c r="D982" s="21">
        <v>1</v>
      </c>
      <c r="E982" s="21">
        <v>1</v>
      </c>
      <c r="F982" s="21">
        <v>11</v>
      </c>
    </row>
    <row r="983" spans="1:6" x14ac:dyDescent="0.2">
      <c r="A983" s="20" t="s">
        <v>510</v>
      </c>
      <c r="B983" s="21">
        <v>2</v>
      </c>
      <c r="C983" s="21">
        <v>1</v>
      </c>
      <c r="D983" s="21"/>
      <c r="E983" s="21"/>
      <c r="F983" s="21">
        <v>3</v>
      </c>
    </row>
    <row r="984" spans="1:6" x14ac:dyDescent="0.2">
      <c r="A984" s="20" t="s">
        <v>509</v>
      </c>
      <c r="B984" s="21">
        <v>3</v>
      </c>
      <c r="C984" s="21"/>
      <c r="D984" s="21"/>
      <c r="E984" s="21"/>
      <c r="F984" s="21">
        <v>3</v>
      </c>
    </row>
    <row r="985" spans="1:6" x14ac:dyDescent="0.2">
      <c r="A985" s="20" t="s">
        <v>505</v>
      </c>
      <c r="B985" s="21">
        <v>4</v>
      </c>
      <c r="C985" s="21">
        <v>5</v>
      </c>
      <c r="D985" s="21">
        <v>2</v>
      </c>
      <c r="E985" s="21"/>
      <c r="F985" s="21">
        <v>11</v>
      </c>
    </row>
    <row r="986" spans="1:6" x14ac:dyDescent="0.2">
      <c r="A986" s="20" t="s">
        <v>502</v>
      </c>
      <c r="B986" s="21">
        <v>17</v>
      </c>
      <c r="C986" s="21">
        <v>18</v>
      </c>
      <c r="D986" s="21">
        <v>1</v>
      </c>
      <c r="E986" s="21">
        <v>2</v>
      </c>
      <c r="F986" s="21">
        <v>38</v>
      </c>
    </row>
    <row r="987" spans="1:6" x14ac:dyDescent="0.2">
      <c r="A987" s="20" t="s">
        <v>500</v>
      </c>
      <c r="B987" s="21">
        <v>16</v>
      </c>
      <c r="C987" s="21">
        <v>36</v>
      </c>
      <c r="D987" s="21">
        <v>2</v>
      </c>
      <c r="E987" s="21">
        <v>1</v>
      </c>
      <c r="F987" s="21">
        <v>55</v>
      </c>
    </row>
    <row r="988" spans="1:6" x14ac:dyDescent="0.2">
      <c r="A988" s="20" t="s">
        <v>506</v>
      </c>
      <c r="B988" s="21">
        <v>1</v>
      </c>
      <c r="C988" s="21">
        <v>1</v>
      </c>
      <c r="D988" s="21"/>
      <c r="E988" s="21"/>
      <c r="F988" s="21">
        <v>2</v>
      </c>
    </row>
    <row r="989" spans="1:6" x14ac:dyDescent="0.2">
      <c r="A989" s="20" t="s">
        <v>507</v>
      </c>
      <c r="B989" s="21">
        <v>1</v>
      </c>
      <c r="C989" s="21"/>
      <c r="D989" s="21">
        <v>1</v>
      </c>
      <c r="E989" s="21"/>
      <c r="F989" s="21">
        <v>2</v>
      </c>
    </row>
    <row r="990" spans="1:6" x14ac:dyDescent="0.2">
      <c r="A990" s="20" t="s">
        <v>511</v>
      </c>
      <c r="B990" s="21">
        <v>1</v>
      </c>
      <c r="C990" s="21">
        <v>1</v>
      </c>
      <c r="D990" s="21"/>
      <c r="E990" s="21"/>
      <c r="F990" s="21">
        <v>2</v>
      </c>
    </row>
    <row r="991" spans="1:6" x14ac:dyDescent="0.2">
      <c r="A991" s="20" t="s">
        <v>501</v>
      </c>
      <c r="B991" s="21">
        <v>3</v>
      </c>
      <c r="C991" s="21">
        <v>9</v>
      </c>
      <c r="D991" s="21">
        <v>1</v>
      </c>
      <c r="E991" s="21"/>
      <c r="F991" s="21">
        <v>13</v>
      </c>
    </row>
    <row r="992" spans="1:6" x14ac:dyDescent="0.2">
      <c r="A992" s="20" t="s">
        <v>436</v>
      </c>
      <c r="B992" s="21">
        <v>58</v>
      </c>
      <c r="C992" s="21">
        <v>93</v>
      </c>
      <c r="D992" s="21">
        <v>8</v>
      </c>
      <c r="E992" s="21">
        <v>4</v>
      </c>
      <c r="F992" s="21">
        <v>163</v>
      </c>
    </row>
    <row r="994" spans="1:7" x14ac:dyDescent="0.2">
      <c r="A994" s="19" t="s">
        <v>498</v>
      </c>
      <c r="B994" s="19" t="s">
        <v>435</v>
      </c>
    </row>
    <row r="995" spans="1:7" x14ac:dyDescent="0.2">
      <c r="A995" s="19" t="s">
        <v>437</v>
      </c>
      <c r="B995" s="4" t="s">
        <v>65</v>
      </c>
      <c r="C995" s="4" t="s">
        <v>494</v>
      </c>
      <c r="D995" s="4" t="s">
        <v>495</v>
      </c>
      <c r="E995" s="4" t="s">
        <v>525</v>
      </c>
      <c r="F995" s="4" t="s">
        <v>117</v>
      </c>
      <c r="G995" s="4" t="s">
        <v>436</v>
      </c>
    </row>
    <row r="996" spans="1:7" x14ac:dyDescent="0.2">
      <c r="A996" s="20" t="s">
        <v>503</v>
      </c>
      <c r="B996" s="21">
        <v>7</v>
      </c>
      <c r="C996" s="21">
        <v>1</v>
      </c>
      <c r="D996" s="21">
        <v>2</v>
      </c>
      <c r="E996" s="21">
        <v>4</v>
      </c>
      <c r="F996" s="21">
        <v>1</v>
      </c>
      <c r="G996" s="21">
        <v>15</v>
      </c>
    </row>
    <row r="997" spans="1:7" x14ac:dyDescent="0.2">
      <c r="A997" s="20" t="s">
        <v>508</v>
      </c>
      <c r="B997" s="21">
        <v>3</v>
      </c>
      <c r="C997" s="21">
        <v>1</v>
      </c>
      <c r="D997" s="21">
        <v>2</v>
      </c>
      <c r="E997" s="21"/>
      <c r="F997" s="21">
        <v>1</v>
      </c>
      <c r="G997" s="21">
        <v>7</v>
      </c>
    </row>
    <row r="998" spans="1:7" x14ac:dyDescent="0.2">
      <c r="A998" s="20" t="s">
        <v>512</v>
      </c>
      <c r="B998" s="21">
        <v>1</v>
      </c>
      <c r="C998" s="21"/>
      <c r="D998" s="21"/>
      <c r="E998" s="21"/>
      <c r="F998" s="21"/>
      <c r="G998" s="21">
        <v>1</v>
      </c>
    </row>
    <row r="999" spans="1:7" x14ac:dyDescent="0.2">
      <c r="A999" s="20" t="s">
        <v>504</v>
      </c>
      <c r="B999" s="21">
        <v>4</v>
      </c>
      <c r="C999" s="21"/>
      <c r="D999" s="21">
        <v>2</v>
      </c>
      <c r="E999" s="21"/>
      <c r="F999" s="21">
        <v>5</v>
      </c>
      <c r="G999" s="21">
        <v>11</v>
      </c>
    </row>
    <row r="1000" spans="1:7" x14ac:dyDescent="0.2">
      <c r="A1000" s="20" t="s">
        <v>510</v>
      </c>
      <c r="B1000" s="21"/>
      <c r="C1000" s="21"/>
      <c r="D1000" s="21">
        <v>2</v>
      </c>
      <c r="E1000" s="21">
        <v>1</v>
      </c>
      <c r="F1000" s="21"/>
      <c r="G1000" s="21">
        <v>3</v>
      </c>
    </row>
    <row r="1001" spans="1:7" x14ac:dyDescent="0.2">
      <c r="A1001" s="20" t="s">
        <v>509</v>
      </c>
      <c r="B1001" s="21">
        <v>1</v>
      </c>
      <c r="C1001" s="21"/>
      <c r="D1001" s="21">
        <v>1</v>
      </c>
      <c r="E1001" s="21"/>
      <c r="F1001" s="21">
        <v>1</v>
      </c>
      <c r="G1001" s="21">
        <v>3</v>
      </c>
    </row>
    <row r="1002" spans="1:7" x14ac:dyDescent="0.2">
      <c r="A1002" s="20" t="s">
        <v>505</v>
      </c>
      <c r="B1002" s="21">
        <v>7</v>
      </c>
      <c r="C1002" s="21"/>
      <c r="D1002" s="21">
        <v>1</v>
      </c>
      <c r="E1002" s="21"/>
      <c r="F1002" s="21">
        <v>3</v>
      </c>
      <c r="G1002" s="21">
        <v>11</v>
      </c>
    </row>
    <row r="1003" spans="1:7" x14ac:dyDescent="0.2">
      <c r="A1003" s="20" t="s">
        <v>502</v>
      </c>
      <c r="B1003" s="21">
        <v>21</v>
      </c>
      <c r="C1003" s="21">
        <v>2</v>
      </c>
      <c r="D1003" s="21">
        <v>5</v>
      </c>
      <c r="E1003" s="21">
        <v>2</v>
      </c>
      <c r="F1003" s="21">
        <v>8</v>
      </c>
      <c r="G1003" s="21">
        <v>38</v>
      </c>
    </row>
    <row r="1004" spans="1:7" x14ac:dyDescent="0.2">
      <c r="A1004" s="20" t="s">
        <v>500</v>
      </c>
      <c r="B1004" s="21">
        <v>14</v>
      </c>
      <c r="C1004" s="21">
        <v>10</v>
      </c>
      <c r="D1004" s="21">
        <v>14</v>
      </c>
      <c r="E1004" s="21">
        <v>15</v>
      </c>
      <c r="F1004" s="21">
        <v>2</v>
      </c>
      <c r="G1004" s="21">
        <v>55</v>
      </c>
    </row>
    <row r="1005" spans="1:7" x14ac:dyDescent="0.2">
      <c r="A1005" s="20" t="s">
        <v>506</v>
      </c>
      <c r="B1005" s="21"/>
      <c r="C1005" s="21">
        <v>1</v>
      </c>
      <c r="D1005" s="21"/>
      <c r="E1005" s="21">
        <v>1</v>
      </c>
      <c r="F1005" s="21"/>
      <c r="G1005" s="21">
        <v>2</v>
      </c>
    </row>
    <row r="1006" spans="1:7" x14ac:dyDescent="0.2">
      <c r="A1006" s="20" t="s">
        <v>507</v>
      </c>
      <c r="B1006" s="21">
        <v>1</v>
      </c>
      <c r="C1006" s="21"/>
      <c r="D1006" s="21"/>
      <c r="E1006" s="21"/>
      <c r="F1006" s="21">
        <v>1</v>
      </c>
      <c r="G1006" s="21">
        <v>2</v>
      </c>
    </row>
    <row r="1007" spans="1:7" x14ac:dyDescent="0.2">
      <c r="A1007" s="20" t="s">
        <v>511</v>
      </c>
      <c r="B1007" s="21">
        <v>1</v>
      </c>
      <c r="C1007" s="21">
        <v>1</v>
      </c>
      <c r="D1007" s="21"/>
      <c r="E1007" s="21"/>
      <c r="F1007" s="21"/>
      <c r="G1007" s="21">
        <v>2</v>
      </c>
    </row>
    <row r="1008" spans="1:7" x14ac:dyDescent="0.2">
      <c r="A1008" s="20" t="s">
        <v>501</v>
      </c>
      <c r="B1008" s="21">
        <v>6</v>
      </c>
      <c r="C1008" s="21">
        <v>1</v>
      </c>
      <c r="D1008" s="21">
        <v>1</v>
      </c>
      <c r="E1008" s="21">
        <v>1</v>
      </c>
      <c r="F1008" s="21">
        <v>4</v>
      </c>
      <c r="G1008" s="21">
        <v>13</v>
      </c>
    </row>
    <row r="1009" spans="1:7" x14ac:dyDescent="0.2">
      <c r="A1009" s="20" t="s">
        <v>436</v>
      </c>
      <c r="B1009" s="21">
        <v>66</v>
      </c>
      <c r="C1009" s="21">
        <v>17</v>
      </c>
      <c r="D1009" s="21">
        <v>30</v>
      </c>
      <c r="E1009" s="21">
        <v>24</v>
      </c>
      <c r="F1009" s="21">
        <v>26</v>
      </c>
      <c r="G1009" s="21">
        <v>163</v>
      </c>
    </row>
    <row r="1011" spans="1:7" x14ac:dyDescent="0.2">
      <c r="A1011" s="19" t="s">
        <v>498</v>
      </c>
      <c r="B1011" s="19" t="s">
        <v>435</v>
      </c>
    </row>
    <row r="1012" spans="1:7" x14ac:dyDescent="0.2">
      <c r="A1012" s="19" t="s">
        <v>437</v>
      </c>
      <c r="B1012" s="4" t="s">
        <v>65</v>
      </c>
      <c r="C1012" s="4" t="s">
        <v>494</v>
      </c>
      <c r="D1012" s="4" t="s">
        <v>495</v>
      </c>
      <c r="E1012" s="4" t="s">
        <v>525</v>
      </c>
      <c r="F1012" s="4" t="s">
        <v>117</v>
      </c>
      <c r="G1012" s="4" t="s">
        <v>436</v>
      </c>
    </row>
    <row r="1013" spans="1:7" x14ac:dyDescent="0.2">
      <c r="A1013" s="20" t="s">
        <v>503</v>
      </c>
      <c r="B1013" s="21">
        <v>7</v>
      </c>
      <c r="C1013" s="21">
        <v>1</v>
      </c>
      <c r="D1013" s="21">
        <v>2</v>
      </c>
      <c r="E1013" s="21">
        <v>4</v>
      </c>
      <c r="F1013" s="21">
        <v>1</v>
      </c>
      <c r="G1013" s="21">
        <v>15</v>
      </c>
    </row>
    <row r="1014" spans="1:7" x14ac:dyDescent="0.2">
      <c r="A1014" s="20" t="s">
        <v>508</v>
      </c>
      <c r="B1014" s="21">
        <v>3</v>
      </c>
      <c r="C1014" s="21">
        <v>1</v>
      </c>
      <c r="D1014" s="21">
        <v>2</v>
      </c>
      <c r="E1014" s="21"/>
      <c r="F1014" s="21">
        <v>1</v>
      </c>
      <c r="G1014" s="21">
        <v>7</v>
      </c>
    </row>
    <row r="1015" spans="1:7" x14ac:dyDescent="0.2">
      <c r="A1015" s="20" t="s">
        <v>512</v>
      </c>
      <c r="B1015" s="21">
        <v>1</v>
      </c>
      <c r="C1015" s="21"/>
      <c r="D1015" s="21"/>
      <c r="E1015" s="21"/>
      <c r="F1015" s="21"/>
      <c r="G1015" s="21">
        <v>1</v>
      </c>
    </row>
    <row r="1016" spans="1:7" x14ac:dyDescent="0.2">
      <c r="A1016" s="20" t="s">
        <v>504</v>
      </c>
      <c r="B1016" s="21">
        <v>4</v>
      </c>
      <c r="C1016" s="21"/>
      <c r="D1016" s="21">
        <v>2</v>
      </c>
      <c r="E1016" s="21"/>
      <c r="F1016" s="21">
        <v>5</v>
      </c>
      <c r="G1016" s="21">
        <v>11</v>
      </c>
    </row>
    <row r="1017" spans="1:7" x14ac:dyDescent="0.2">
      <c r="A1017" s="20" t="s">
        <v>510</v>
      </c>
      <c r="B1017" s="21"/>
      <c r="C1017" s="21"/>
      <c r="D1017" s="21">
        <v>2</v>
      </c>
      <c r="E1017" s="21">
        <v>1</v>
      </c>
      <c r="F1017" s="21"/>
      <c r="G1017" s="21">
        <v>3</v>
      </c>
    </row>
    <row r="1018" spans="1:7" x14ac:dyDescent="0.2">
      <c r="A1018" s="20" t="s">
        <v>509</v>
      </c>
      <c r="B1018" s="21">
        <v>1</v>
      </c>
      <c r="C1018" s="21"/>
      <c r="D1018" s="21">
        <v>1</v>
      </c>
      <c r="E1018" s="21"/>
      <c r="F1018" s="21">
        <v>1</v>
      </c>
      <c r="G1018" s="21">
        <v>3</v>
      </c>
    </row>
    <row r="1019" spans="1:7" x14ac:dyDescent="0.2">
      <c r="A1019" s="20" t="s">
        <v>505</v>
      </c>
      <c r="B1019" s="21">
        <v>7</v>
      </c>
      <c r="C1019" s="21"/>
      <c r="D1019" s="21">
        <v>1</v>
      </c>
      <c r="E1019" s="21"/>
      <c r="F1019" s="21">
        <v>3</v>
      </c>
      <c r="G1019" s="21">
        <v>11</v>
      </c>
    </row>
    <row r="1020" spans="1:7" x14ac:dyDescent="0.2">
      <c r="A1020" s="20" t="s">
        <v>502</v>
      </c>
      <c r="B1020" s="21">
        <v>21</v>
      </c>
      <c r="C1020" s="21">
        <v>2</v>
      </c>
      <c r="D1020" s="21">
        <v>5</v>
      </c>
      <c r="E1020" s="21">
        <v>2</v>
      </c>
      <c r="F1020" s="21">
        <v>8</v>
      </c>
      <c r="G1020" s="21">
        <v>38</v>
      </c>
    </row>
    <row r="1021" spans="1:7" x14ac:dyDescent="0.2">
      <c r="A1021" s="20" t="s">
        <v>500</v>
      </c>
      <c r="B1021" s="21">
        <v>14</v>
      </c>
      <c r="C1021" s="21">
        <v>10</v>
      </c>
      <c r="D1021" s="21">
        <v>14</v>
      </c>
      <c r="E1021" s="21">
        <v>15</v>
      </c>
      <c r="F1021" s="21">
        <v>2</v>
      </c>
      <c r="G1021" s="21">
        <v>55</v>
      </c>
    </row>
    <row r="1022" spans="1:7" x14ac:dyDescent="0.2">
      <c r="A1022" s="20" t="s">
        <v>506</v>
      </c>
      <c r="B1022" s="21"/>
      <c r="C1022" s="21">
        <v>1</v>
      </c>
      <c r="D1022" s="21"/>
      <c r="E1022" s="21">
        <v>1</v>
      </c>
      <c r="F1022" s="21"/>
      <c r="G1022" s="21">
        <v>2</v>
      </c>
    </row>
    <row r="1023" spans="1:7" x14ac:dyDescent="0.2">
      <c r="A1023" s="20" t="s">
        <v>507</v>
      </c>
      <c r="B1023" s="21">
        <v>1</v>
      </c>
      <c r="C1023" s="21"/>
      <c r="D1023" s="21"/>
      <c r="E1023" s="21"/>
      <c r="F1023" s="21">
        <v>1</v>
      </c>
      <c r="G1023" s="21">
        <v>2</v>
      </c>
    </row>
    <row r="1024" spans="1:7" x14ac:dyDescent="0.2">
      <c r="A1024" s="20" t="s">
        <v>511</v>
      </c>
      <c r="B1024" s="21">
        <v>1</v>
      </c>
      <c r="C1024" s="21">
        <v>1</v>
      </c>
      <c r="D1024" s="21"/>
      <c r="E1024" s="21"/>
      <c r="F1024" s="21"/>
      <c r="G1024" s="21">
        <v>2</v>
      </c>
    </row>
    <row r="1025" spans="1:7" x14ac:dyDescent="0.2">
      <c r="A1025" s="20" t="s">
        <v>501</v>
      </c>
      <c r="B1025" s="21">
        <v>6</v>
      </c>
      <c r="C1025" s="21">
        <v>1</v>
      </c>
      <c r="D1025" s="21">
        <v>1</v>
      </c>
      <c r="E1025" s="21">
        <v>1</v>
      </c>
      <c r="F1025" s="21">
        <v>4</v>
      </c>
      <c r="G1025" s="21">
        <v>13</v>
      </c>
    </row>
    <row r="1026" spans="1:7" x14ac:dyDescent="0.2">
      <c r="A1026" s="20" t="s">
        <v>436</v>
      </c>
      <c r="B1026" s="21">
        <v>66</v>
      </c>
      <c r="C1026" s="21">
        <v>17</v>
      </c>
      <c r="D1026" s="21">
        <v>30</v>
      </c>
      <c r="E1026" s="21">
        <v>24</v>
      </c>
      <c r="F1026" s="21">
        <v>26</v>
      </c>
      <c r="G1026" s="21">
        <v>163</v>
      </c>
    </row>
    <row r="1028" spans="1:7" x14ac:dyDescent="0.2">
      <c r="A1028" s="19" t="s">
        <v>477</v>
      </c>
      <c r="B1028" s="19" t="s">
        <v>435</v>
      </c>
    </row>
    <row r="1029" spans="1:7" x14ac:dyDescent="0.2">
      <c r="A1029" s="19" t="s">
        <v>437</v>
      </c>
      <c r="B1029" s="4" t="s">
        <v>66</v>
      </c>
      <c r="C1029" s="4" t="s">
        <v>118</v>
      </c>
      <c r="D1029" s="4" t="s">
        <v>87</v>
      </c>
      <c r="E1029" s="4" t="s">
        <v>104</v>
      </c>
      <c r="F1029" s="4" t="s">
        <v>436</v>
      </c>
    </row>
    <row r="1030" spans="1:7" x14ac:dyDescent="0.2">
      <c r="A1030" s="20" t="s">
        <v>503</v>
      </c>
      <c r="B1030" s="21">
        <v>3</v>
      </c>
      <c r="C1030" s="21">
        <v>3</v>
      </c>
      <c r="D1030" s="21">
        <v>7</v>
      </c>
      <c r="E1030" s="21">
        <v>2</v>
      </c>
      <c r="F1030" s="21">
        <v>15</v>
      </c>
    </row>
    <row r="1031" spans="1:7" x14ac:dyDescent="0.2">
      <c r="A1031" s="20" t="s">
        <v>508</v>
      </c>
      <c r="B1031" s="21">
        <v>2</v>
      </c>
      <c r="C1031" s="21">
        <v>1</v>
      </c>
      <c r="D1031" s="21">
        <v>2</v>
      </c>
      <c r="E1031" s="21">
        <v>2</v>
      </c>
      <c r="F1031" s="21">
        <v>7</v>
      </c>
    </row>
    <row r="1032" spans="1:7" x14ac:dyDescent="0.2">
      <c r="A1032" s="20" t="s">
        <v>512</v>
      </c>
      <c r="B1032" s="21">
        <v>1</v>
      </c>
      <c r="C1032" s="21"/>
      <c r="D1032" s="21"/>
      <c r="E1032" s="21"/>
      <c r="F1032" s="21">
        <v>1</v>
      </c>
    </row>
    <row r="1033" spans="1:7" x14ac:dyDescent="0.2">
      <c r="A1033" s="20" t="s">
        <v>504</v>
      </c>
      <c r="B1033" s="21">
        <v>1</v>
      </c>
      <c r="C1033" s="21">
        <v>2</v>
      </c>
      <c r="D1033" s="21">
        <v>4</v>
      </c>
      <c r="E1033" s="21">
        <v>4</v>
      </c>
      <c r="F1033" s="21">
        <v>11</v>
      </c>
    </row>
    <row r="1034" spans="1:7" x14ac:dyDescent="0.2">
      <c r="A1034" s="20" t="s">
        <v>510</v>
      </c>
      <c r="B1034" s="21"/>
      <c r="C1034" s="21"/>
      <c r="D1034" s="21">
        <v>2</v>
      </c>
      <c r="E1034" s="21">
        <v>1</v>
      </c>
      <c r="F1034" s="21">
        <v>3</v>
      </c>
    </row>
    <row r="1035" spans="1:7" x14ac:dyDescent="0.2">
      <c r="A1035" s="20" t="s">
        <v>509</v>
      </c>
      <c r="B1035" s="21"/>
      <c r="C1035" s="21"/>
      <c r="D1035" s="21"/>
      <c r="E1035" s="21">
        <v>3</v>
      </c>
      <c r="F1035" s="21">
        <v>3</v>
      </c>
    </row>
    <row r="1036" spans="1:7" x14ac:dyDescent="0.2">
      <c r="A1036" s="20" t="s">
        <v>505</v>
      </c>
      <c r="B1036" s="21">
        <v>4</v>
      </c>
      <c r="C1036" s="21">
        <v>3</v>
      </c>
      <c r="D1036" s="21">
        <v>3</v>
      </c>
      <c r="E1036" s="21">
        <v>1</v>
      </c>
      <c r="F1036" s="21">
        <v>11</v>
      </c>
    </row>
    <row r="1037" spans="1:7" x14ac:dyDescent="0.2">
      <c r="A1037" s="20" t="s">
        <v>502</v>
      </c>
      <c r="B1037" s="21">
        <v>8</v>
      </c>
      <c r="C1037" s="21">
        <v>6</v>
      </c>
      <c r="D1037" s="21">
        <v>9</v>
      </c>
      <c r="E1037" s="21">
        <v>15</v>
      </c>
      <c r="F1037" s="21">
        <v>38</v>
      </c>
    </row>
    <row r="1038" spans="1:7" x14ac:dyDescent="0.2">
      <c r="A1038" s="20" t="s">
        <v>500</v>
      </c>
      <c r="B1038" s="21">
        <v>20</v>
      </c>
      <c r="C1038" s="21">
        <v>12</v>
      </c>
      <c r="D1038" s="21">
        <v>11</v>
      </c>
      <c r="E1038" s="21">
        <v>12</v>
      </c>
      <c r="F1038" s="21">
        <v>55</v>
      </c>
    </row>
    <row r="1039" spans="1:7" x14ac:dyDescent="0.2">
      <c r="A1039" s="20" t="s">
        <v>506</v>
      </c>
      <c r="B1039" s="21">
        <v>1</v>
      </c>
      <c r="C1039" s="21">
        <v>1</v>
      </c>
      <c r="D1039" s="21"/>
      <c r="E1039" s="21"/>
      <c r="F1039" s="21">
        <v>2</v>
      </c>
    </row>
    <row r="1040" spans="1:7" x14ac:dyDescent="0.2">
      <c r="A1040" s="20" t="s">
        <v>507</v>
      </c>
      <c r="B1040" s="21">
        <v>2</v>
      </c>
      <c r="C1040" s="21"/>
      <c r="D1040" s="21"/>
      <c r="E1040" s="21"/>
      <c r="F1040" s="21">
        <v>2</v>
      </c>
    </row>
    <row r="1041" spans="1:27" x14ac:dyDescent="0.2">
      <c r="A1041" s="20" t="s">
        <v>511</v>
      </c>
      <c r="B1041" s="21"/>
      <c r="C1041" s="21"/>
      <c r="D1041" s="21">
        <v>1</v>
      </c>
      <c r="E1041" s="21">
        <v>1</v>
      </c>
      <c r="F1041" s="21">
        <v>2</v>
      </c>
    </row>
    <row r="1042" spans="1:27" x14ac:dyDescent="0.2">
      <c r="A1042" s="20" t="s">
        <v>501</v>
      </c>
      <c r="B1042" s="21">
        <v>3</v>
      </c>
      <c r="C1042" s="21">
        <v>1</v>
      </c>
      <c r="D1042" s="21">
        <v>4</v>
      </c>
      <c r="E1042" s="21">
        <v>5</v>
      </c>
      <c r="F1042" s="21">
        <v>13</v>
      </c>
    </row>
    <row r="1043" spans="1:27" x14ac:dyDescent="0.2">
      <c r="A1043" s="20" t="s">
        <v>436</v>
      </c>
      <c r="B1043" s="21">
        <v>45</v>
      </c>
      <c r="C1043" s="21">
        <v>29</v>
      </c>
      <c r="D1043" s="21">
        <v>43</v>
      </c>
      <c r="E1043" s="21">
        <v>46</v>
      </c>
      <c r="F1043" s="21">
        <v>163</v>
      </c>
    </row>
    <row r="1045" spans="1:27" x14ac:dyDescent="0.2">
      <c r="A1045" s="19" t="s">
        <v>477</v>
      </c>
      <c r="B1045" s="19" t="s">
        <v>435</v>
      </c>
    </row>
    <row r="1046" spans="1:27" x14ac:dyDescent="0.2">
      <c r="A1046" s="19" t="s">
        <v>437</v>
      </c>
      <c r="B1046" s="4" t="s">
        <v>66</v>
      </c>
      <c r="C1046" s="4" t="s">
        <v>118</v>
      </c>
      <c r="D1046" s="4" t="s">
        <v>87</v>
      </c>
      <c r="E1046" s="4" t="s">
        <v>104</v>
      </c>
      <c r="F1046" s="4" t="s">
        <v>436</v>
      </c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</row>
    <row r="1047" spans="1:27" x14ac:dyDescent="0.2">
      <c r="A1047" s="20" t="s">
        <v>503</v>
      </c>
      <c r="B1047" s="21">
        <v>3</v>
      </c>
      <c r="C1047" s="21">
        <v>3</v>
      </c>
      <c r="D1047" s="21">
        <v>7</v>
      </c>
      <c r="E1047" s="21">
        <v>2</v>
      </c>
      <c r="F1047" s="21">
        <v>15</v>
      </c>
    </row>
    <row r="1048" spans="1:27" x14ac:dyDescent="0.2">
      <c r="A1048" s="20" t="s">
        <v>508</v>
      </c>
      <c r="B1048" s="21">
        <v>2</v>
      </c>
      <c r="C1048" s="21">
        <v>1</v>
      </c>
      <c r="D1048" s="21">
        <v>2</v>
      </c>
      <c r="E1048" s="21">
        <v>2</v>
      </c>
      <c r="F1048" s="21">
        <v>7</v>
      </c>
    </row>
    <row r="1049" spans="1:27" x14ac:dyDescent="0.2">
      <c r="A1049" s="20" t="s">
        <v>512</v>
      </c>
      <c r="B1049" s="21">
        <v>1</v>
      </c>
      <c r="C1049" s="21"/>
      <c r="D1049" s="21"/>
      <c r="E1049" s="21"/>
      <c r="F1049" s="21">
        <v>1</v>
      </c>
    </row>
    <row r="1050" spans="1:27" x14ac:dyDescent="0.2">
      <c r="A1050" s="20" t="s">
        <v>504</v>
      </c>
      <c r="B1050" s="21">
        <v>1</v>
      </c>
      <c r="C1050" s="21">
        <v>2</v>
      </c>
      <c r="D1050" s="21">
        <v>4</v>
      </c>
      <c r="E1050" s="21">
        <v>4</v>
      </c>
      <c r="F1050" s="21">
        <v>11</v>
      </c>
    </row>
    <row r="1051" spans="1:27" x14ac:dyDescent="0.2">
      <c r="A1051" s="20" t="s">
        <v>510</v>
      </c>
      <c r="B1051" s="21"/>
      <c r="C1051" s="21"/>
      <c r="D1051" s="21">
        <v>2</v>
      </c>
      <c r="E1051" s="21">
        <v>1</v>
      </c>
      <c r="F1051" s="21">
        <v>3</v>
      </c>
    </row>
    <row r="1052" spans="1:27" x14ac:dyDescent="0.2">
      <c r="A1052" s="20" t="s">
        <v>509</v>
      </c>
      <c r="B1052" s="21"/>
      <c r="C1052" s="21"/>
      <c r="D1052" s="21"/>
      <c r="E1052" s="21">
        <v>3</v>
      </c>
      <c r="F1052" s="21">
        <v>3</v>
      </c>
    </row>
    <row r="1053" spans="1:27" x14ac:dyDescent="0.2">
      <c r="A1053" s="20" t="s">
        <v>505</v>
      </c>
      <c r="B1053" s="21">
        <v>4</v>
      </c>
      <c r="C1053" s="21">
        <v>3</v>
      </c>
      <c r="D1053" s="21">
        <v>3</v>
      </c>
      <c r="E1053" s="21">
        <v>1</v>
      </c>
      <c r="F1053" s="21">
        <v>11</v>
      </c>
    </row>
    <row r="1054" spans="1:27" x14ac:dyDescent="0.2">
      <c r="A1054" s="20" t="s">
        <v>502</v>
      </c>
      <c r="B1054" s="21">
        <v>8</v>
      </c>
      <c r="C1054" s="21">
        <v>6</v>
      </c>
      <c r="D1054" s="21">
        <v>9</v>
      </c>
      <c r="E1054" s="21">
        <v>15</v>
      </c>
      <c r="F1054" s="21">
        <v>38</v>
      </c>
    </row>
    <row r="1055" spans="1:27" x14ac:dyDescent="0.2">
      <c r="A1055" s="20" t="s">
        <v>500</v>
      </c>
      <c r="B1055" s="21">
        <v>20</v>
      </c>
      <c r="C1055" s="21">
        <v>12</v>
      </c>
      <c r="D1055" s="21">
        <v>11</v>
      </c>
      <c r="E1055" s="21">
        <v>12</v>
      </c>
      <c r="F1055" s="21">
        <v>55</v>
      </c>
    </row>
    <row r="1056" spans="1:27" x14ac:dyDescent="0.2">
      <c r="A1056" s="20" t="s">
        <v>506</v>
      </c>
      <c r="B1056" s="21">
        <v>1</v>
      </c>
      <c r="C1056" s="21">
        <v>1</v>
      </c>
      <c r="D1056" s="21"/>
      <c r="E1056" s="21"/>
      <c r="F1056" s="21">
        <v>2</v>
      </c>
    </row>
    <row r="1057" spans="1:7" x14ac:dyDescent="0.2">
      <c r="A1057" s="20" t="s">
        <v>507</v>
      </c>
      <c r="B1057" s="21">
        <v>2</v>
      </c>
      <c r="C1057" s="21"/>
      <c r="D1057" s="21"/>
      <c r="E1057" s="21"/>
      <c r="F1057" s="21">
        <v>2</v>
      </c>
    </row>
    <row r="1058" spans="1:7" x14ac:dyDescent="0.2">
      <c r="A1058" s="20" t="s">
        <v>511</v>
      </c>
      <c r="B1058" s="21"/>
      <c r="C1058" s="21"/>
      <c r="D1058" s="21">
        <v>1</v>
      </c>
      <c r="E1058" s="21">
        <v>1</v>
      </c>
      <c r="F1058" s="21">
        <v>2</v>
      </c>
    </row>
    <row r="1059" spans="1:7" x14ac:dyDescent="0.2">
      <c r="A1059" s="20" t="s">
        <v>501</v>
      </c>
      <c r="B1059" s="21">
        <v>3</v>
      </c>
      <c r="C1059" s="21">
        <v>1</v>
      </c>
      <c r="D1059" s="21">
        <v>4</v>
      </c>
      <c r="E1059" s="21">
        <v>5</v>
      </c>
      <c r="F1059" s="21">
        <v>13</v>
      </c>
    </row>
    <row r="1060" spans="1:7" x14ac:dyDescent="0.2">
      <c r="A1060" s="20" t="s">
        <v>436</v>
      </c>
      <c r="B1060" s="21">
        <v>45</v>
      </c>
      <c r="C1060" s="21">
        <v>29</v>
      </c>
      <c r="D1060" s="21">
        <v>43</v>
      </c>
      <c r="E1060" s="21">
        <v>46</v>
      </c>
      <c r="F1060" s="21">
        <v>163</v>
      </c>
    </row>
    <row r="1062" spans="1:7" x14ac:dyDescent="0.2">
      <c r="A1062" s="19" t="s">
        <v>522</v>
      </c>
      <c r="B1062" s="19" t="s">
        <v>435</v>
      </c>
    </row>
    <row r="1063" spans="1:7" x14ac:dyDescent="0.2">
      <c r="A1063" s="19" t="s">
        <v>437</v>
      </c>
      <c r="B1063" s="4" t="s">
        <v>530</v>
      </c>
      <c r="C1063" s="4" t="s">
        <v>529</v>
      </c>
      <c r="D1063" s="4" t="s">
        <v>528</v>
      </c>
      <c r="E1063" s="4" t="s">
        <v>527</v>
      </c>
      <c r="F1063" s="4" t="s">
        <v>492</v>
      </c>
      <c r="G1063" s="4" t="s">
        <v>436</v>
      </c>
    </row>
    <row r="1064" spans="1:7" x14ac:dyDescent="0.2">
      <c r="A1064" s="20" t="s">
        <v>503</v>
      </c>
      <c r="B1064" s="21">
        <v>1</v>
      </c>
      <c r="C1064" s="21">
        <v>9</v>
      </c>
      <c r="D1064" s="21">
        <v>3</v>
      </c>
      <c r="E1064" s="21">
        <v>1</v>
      </c>
      <c r="F1064" s="21"/>
      <c r="G1064" s="21">
        <v>14</v>
      </c>
    </row>
    <row r="1065" spans="1:7" x14ac:dyDescent="0.2">
      <c r="A1065" s="20" t="s">
        <v>508</v>
      </c>
      <c r="B1065" s="21">
        <v>1</v>
      </c>
      <c r="C1065" s="21">
        <v>3</v>
      </c>
      <c r="D1065" s="21">
        <v>2</v>
      </c>
      <c r="E1065" s="21"/>
      <c r="F1065" s="21"/>
      <c r="G1065" s="21">
        <v>6</v>
      </c>
    </row>
    <row r="1066" spans="1:7" x14ac:dyDescent="0.2">
      <c r="A1066" s="20" t="s">
        <v>512</v>
      </c>
      <c r="B1066" s="21"/>
      <c r="C1066" s="21">
        <v>1</v>
      </c>
      <c r="D1066" s="21"/>
      <c r="E1066" s="21"/>
      <c r="F1066" s="21"/>
      <c r="G1066" s="21">
        <v>1</v>
      </c>
    </row>
    <row r="1067" spans="1:7" x14ac:dyDescent="0.2">
      <c r="A1067" s="20" t="s">
        <v>504</v>
      </c>
      <c r="B1067" s="21">
        <v>4</v>
      </c>
      <c r="C1067" s="21">
        <v>4</v>
      </c>
      <c r="D1067" s="21">
        <v>2</v>
      </c>
      <c r="E1067" s="21"/>
      <c r="F1067" s="21"/>
      <c r="G1067" s="21">
        <v>10</v>
      </c>
    </row>
    <row r="1068" spans="1:7" x14ac:dyDescent="0.2">
      <c r="A1068" s="20" t="s">
        <v>510</v>
      </c>
      <c r="B1068" s="21"/>
      <c r="C1068" s="21">
        <v>2</v>
      </c>
      <c r="D1068" s="21">
        <v>1</v>
      </c>
      <c r="E1068" s="21"/>
      <c r="F1068" s="21"/>
      <c r="G1068" s="21">
        <v>3</v>
      </c>
    </row>
    <row r="1069" spans="1:7" x14ac:dyDescent="0.2">
      <c r="A1069" s="20" t="s">
        <v>509</v>
      </c>
      <c r="B1069" s="21"/>
      <c r="C1069" s="21"/>
      <c r="D1069" s="21">
        <v>3</v>
      </c>
      <c r="E1069" s="21"/>
      <c r="F1069" s="21"/>
      <c r="G1069" s="21">
        <v>3</v>
      </c>
    </row>
    <row r="1070" spans="1:7" x14ac:dyDescent="0.2">
      <c r="A1070" s="20" t="s">
        <v>505</v>
      </c>
      <c r="B1070" s="21">
        <v>2</v>
      </c>
      <c r="C1070" s="21">
        <v>3</v>
      </c>
      <c r="D1070" s="21">
        <v>6</v>
      </c>
      <c r="E1070" s="21"/>
      <c r="F1070" s="21"/>
      <c r="G1070" s="21">
        <v>11</v>
      </c>
    </row>
    <row r="1071" spans="1:7" x14ac:dyDescent="0.2">
      <c r="A1071" s="20" t="s">
        <v>502</v>
      </c>
      <c r="B1071" s="21">
        <v>7</v>
      </c>
      <c r="C1071" s="21">
        <v>11</v>
      </c>
      <c r="D1071" s="21">
        <v>13</v>
      </c>
      <c r="E1071" s="21">
        <v>6</v>
      </c>
      <c r="F1071" s="21"/>
      <c r="G1071" s="21">
        <v>37</v>
      </c>
    </row>
    <row r="1072" spans="1:7" x14ac:dyDescent="0.2">
      <c r="A1072" s="20" t="s">
        <v>500</v>
      </c>
      <c r="B1072" s="21">
        <v>5</v>
      </c>
      <c r="C1072" s="21">
        <v>24</v>
      </c>
      <c r="D1072" s="21">
        <v>15</v>
      </c>
      <c r="E1072" s="21">
        <v>7</v>
      </c>
      <c r="F1072" s="21"/>
      <c r="G1072" s="21">
        <v>51</v>
      </c>
    </row>
    <row r="1073" spans="1:26" x14ac:dyDescent="0.2">
      <c r="A1073" s="20" t="s">
        <v>506</v>
      </c>
      <c r="B1073" s="21"/>
      <c r="C1073" s="21">
        <v>2</v>
      </c>
      <c r="D1073" s="21"/>
      <c r="E1073" s="21"/>
      <c r="F1073" s="21"/>
      <c r="G1073" s="21">
        <v>2</v>
      </c>
    </row>
    <row r="1074" spans="1:26" x14ac:dyDescent="0.2">
      <c r="A1074" s="20" t="s">
        <v>507</v>
      </c>
      <c r="B1074" s="21">
        <v>1</v>
      </c>
      <c r="C1074" s="21"/>
      <c r="D1074" s="21">
        <v>1</v>
      </c>
      <c r="E1074" s="21"/>
      <c r="F1074" s="21"/>
      <c r="G1074" s="21">
        <v>2</v>
      </c>
    </row>
    <row r="1075" spans="1:26" x14ac:dyDescent="0.2">
      <c r="A1075" s="20" t="s">
        <v>511</v>
      </c>
      <c r="B1075" s="21"/>
      <c r="C1075" s="21"/>
      <c r="D1075" s="21">
        <v>2</v>
      </c>
      <c r="E1075" s="21"/>
      <c r="F1075" s="21"/>
      <c r="G1075" s="21">
        <v>2</v>
      </c>
    </row>
    <row r="1076" spans="1:26" x14ac:dyDescent="0.2">
      <c r="A1076" s="20" t="s">
        <v>501</v>
      </c>
      <c r="B1076" s="21">
        <v>2</v>
      </c>
      <c r="C1076" s="21">
        <v>4</v>
      </c>
      <c r="D1076" s="21">
        <v>4</v>
      </c>
      <c r="E1076" s="21">
        <v>2</v>
      </c>
      <c r="F1076" s="21"/>
      <c r="G1076" s="21">
        <v>12</v>
      </c>
    </row>
    <row r="1077" spans="1:26" x14ac:dyDescent="0.2">
      <c r="A1077" s="20" t="s">
        <v>436</v>
      </c>
      <c r="B1077" s="21">
        <v>23</v>
      </c>
      <c r="C1077" s="21">
        <v>63</v>
      </c>
      <c r="D1077" s="21">
        <v>52</v>
      </c>
      <c r="E1077" s="21">
        <v>16</v>
      </c>
      <c r="F1077" s="21"/>
      <c r="G1077" s="21">
        <v>154</v>
      </c>
    </row>
    <row r="1079" spans="1:26" x14ac:dyDescent="0.2">
      <c r="A1079" s="19" t="s">
        <v>523</v>
      </c>
      <c r="B1079" s="19" t="s">
        <v>435</v>
      </c>
    </row>
    <row r="1080" spans="1:26" x14ac:dyDescent="0.2">
      <c r="A1080" s="19" t="s">
        <v>437</v>
      </c>
      <c r="B1080" s="4" t="s">
        <v>97</v>
      </c>
      <c r="C1080" s="4" t="s">
        <v>531</v>
      </c>
      <c r="D1080" s="4" t="s">
        <v>532</v>
      </c>
      <c r="E1080" s="4" t="s">
        <v>436</v>
      </c>
      <c r="U1080" s="19"/>
      <c r="V1080" s="19"/>
      <c r="W1080" s="19"/>
      <c r="X1080" s="19"/>
      <c r="Y1080" s="19"/>
      <c r="Z1080" s="19"/>
    </row>
    <row r="1081" spans="1:26" x14ac:dyDescent="0.2">
      <c r="A1081" s="20" t="s">
        <v>503</v>
      </c>
      <c r="B1081" s="21">
        <v>4</v>
      </c>
      <c r="C1081" s="21">
        <v>8</v>
      </c>
      <c r="D1081" s="21">
        <v>3</v>
      </c>
      <c r="E1081" s="21">
        <v>15</v>
      </c>
    </row>
    <row r="1082" spans="1:26" x14ac:dyDescent="0.2">
      <c r="A1082" s="20" t="s">
        <v>508</v>
      </c>
      <c r="B1082" s="21">
        <v>2</v>
      </c>
      <c r="C1082" s="21">
        <v>4</v>
      </c>
      <c r="D1082" s="21">
        <v>1</v>
      </c>
      <c r="E1082" s="21">
        <v>7</v>
      </c>
    </row>
    <row r="1083" spans="1:26" x14ac:dyDescent="0.2">
      <c r="A1083" s="20" t="s">
        <v>512</v>
      </c>
      <c r="B1083" s="21"/>
      <c r="C1083" s="21">
        <v>1</v>
      </c>
      <c r="D1083" s="21"/>
      <c r="E1083" s="21">
        <v>1</v>
      </c>
    </row>
    <row r="1084" spans="1:26" x14ac:dyDescent="0.2">
      <c r="A1084" s="20" t="s">
        <v>504</v>
      </c>
      <c r="B1084" s="21">
        <v>6</v>
      </c>
      <c r="C1084" s="21">
        <v>5</v>
      </c>
      <c r="D1084" s="21"/>
      <c r="E1084" s="21">
        <v>11</v>
      </c>
    </row>
    <row r="1085" spans="1:26" x14ac:dyDescent="0.2">
      <c r="A1085" s="20" t="s">
        <v>510</v>
      </c>
      <c r="B1085" s="21">
        <v>2</v>
      </c>
      <c r="C1085" s="21">
        <v>1</v>
      </c>
      <c r="D1085" s="21"/>
      <c r="E1085" s="21">
        <v>3</v>
      </c>
    </row>
    <row r="1086" spans="1:26" x14ac:dyDescent="0.2">
      <c r="A1086" s="20" t="s">
        <v>509</v>
      </c>
      <c r="B1086" s="21">
        <v>2</v>
      </c>
      <c r="C1086" s="21"/>
      <c r="D1086" s="21">
        <v>1</v>
      </c>
      <c r="E1086" s="21">
        <v>3</v>
      </c>
    </row>
    <row r="1087" spans="1:26" x14ac:dyDescent="0.2">
      <c r="A1087" s="20" t="s">
        <v>505</v>
      </c>
      <c r="B1087" s="21">
        <v>4</v>
      </c>
      <c r="C1087" s="21">
        <v>6</v>
      </c>
      <c r="D1087" s="21">
        <v>1</v>
      </c>
      <c r="E1087" s="21">
        <v>11</v>
      </c>
    </row>
    <row r="1088" spans="1:26" x14ac:dyDescent="0.2">
      <c r="A1088" s="20" t="s">
        <v>502</v>
      </c>
      <c r="B1088" s="21">
        <v>12</v>
      </c>
      <c r="C1088" s="21">
        <v>16</v>
      </c>
      <c r="D1088" s="21">
        <v>10</v>
      </c>
      <c r="E1088" s="21">
        <v>38</v>
      </c>
    </row>
    <row r="1089" spans="1:7" x14ac:dyDescent="0.2">
      <c r="A1089" s="20" t="s">
        <v>500</v>
      </c>
      <c r="B1089" s="21">
        <v>16</v>
      </c>
      <c r="C1089" s="21">
        <v>30</v>
      </c>
      <c r="D1089" s="21">
        <v>9</v>
      </c>
      <c r="E1089" s="21">
        <v>55</v>
      </c>
    </row>
    <row r="1090" spans="1:7" x14ac:dyDescent="0.2">
      <c r="A1090" s="20" t="s">
        <v>506</v>
      </c>
      <c r="B1090" s="21"/>
      <c r="C1090" s="21">
        <v>1</v>
      </c>
      <c r="D1090" s="21">
        <v>1</v>
      </c>
      <c r="E1090" s="21">
        <v>2</v>
      </c>
    </row>
    <row r="1091" spans="1:7" x14ac:dyDescent="0.2">
      <c r="A1091" s="20" t="s">
        <v>507</v>
      </c>
      <c r="B1091" s="21">
        <v>2</v>
      </c>
      <c r="C1091" s="21"/>
      <c r="D1091" s="21"/>
      <c r="E1091" s="21">
        <v>2</v>
      </c>
    </row>
    <row r="1092" spans="1:7" x14ac:dyDescent="0.2">
      <c r="A1092" s="20" t="s">
        <v>511</v>
      </c>
      <c r="B1092" s="21">
        <v>1</v>
      </c>
      <c r="C1092" s="21">
        <v>1</v>
      </c>
      <c r="D1092" s="21"/>
      <c r="E1092" s="21">
        <v>2</v>
      </c>
    </row>
    <row r="1093" spans="1:7" x14ac:dyDescent="0.2">
      <c r="A1093" s="20" t="s">
        <v>501</v>
      </c>
      <c r="B1093" s="21">
        <v>7</v>
      </c>
      <c r="C1093" s="21">
        <v>4</v>
      </c>
      <c r="D1093" s="21">
        <v>2</v>
      </c>
      <c r="E1093" s="21">
        <v>13</v>
      </c>
    </row>
    <row r="1094" spans="1:7" x14ac:dyDescent="0.2">
      <c r="A1094" s="20" t="s">
        <v>436</v>
      </c>
      <c r="B1094" s="21">
        <v>58</v>
      </c>
      <c r="C1094" s="21">
        <v>77</v>
      </c>
      <c r="D1094" s="21">
        <v>28</v>
      </c>
      <c r="E1094" s="21">
        <v>163</v>
      </c>
    </row>
    <row r="1098" spans="1:7" x14ac:dyDescent="0.2">
      <c r="A1098" s="19" t="s">
        <v>522</v>
      </c>
      <c r="B1098" s="19" t="s">
        <v>435</v>
      </c>
    </row>
    <row r="1099" spans="1:7" x14ac:dyDescent="0.2">
      <c r="A1099" s="19" t="s">
        <v>437</v>
      </c>
      <c r="B1099" s="4" t="s">
        <v>530</v>
      </c>
      <c r="C1099" s="4" t="s">
        <v>529</v>
      </c>
      <c r="D1099" s="4" t="s">
        <v>528</v>
      </c>
      <c r="E1099" s="4" t="s">
        <v>527</v>
      </c>
      <c r="F1099" s="4" t="s">
        <v>492</v>
      </c>
      <c r="G1099" s="4" t="s">
        <v>436</v>
      </c>
    </row>
    <row r="1100" spans="1:7" x14ac:dyDescent="0.2">
      <c r="A1100" s="20" t="s">
        <v>514</v>
      </c>
      <c r="B1100" s="21">
        <v>14</v>
      </c>
      <c r="C1100" s="21">
        <v>13</v>
      </c>
      <c r="D1100" s="21">
        <v>15</v>
      </c>
      <c r="E1100" s="21">
        <v>2</v>
      </c>
      <c r="F1100" s="21"/>
      <c r="G1100" s="21">
        <v>44</v>
      </c>
    </row>
    <row r="1101" spans="1:7" x14ac:dyDescent="0.2">
      <c r="A1101" s="20" t="s">
        <v>515</v>
      </c>
      <c r="B1101" s="21">
        <v>7</v>
      </c>
      <c r="C1101" s="21">
        <v>35</v>
      </c>
      <c r="D1101" s="21">
        <v>16</v>
      </c>
      <c r="E1101" s="21">
        <v>5</v>
      </c>
      <c r="F1101" s="21"/>
      <c r="G1101" s="21">
        <v>63</v>
      </c>
    </row>
    <row r="1102" spans="1:7" x14ac:dyDescent="0.2">
      <c r="A1102" s="20" t="s">
        <v>516</v>
      </c>
      <c r="B1102" s="21"/>
      <c r="C1102" s="21">
        <v>2</v>
      </c>
      <c r="D1102" s="21">
        <v>10</v>
      </c>
      <c r="E1102" s="21">
        <v>3</v>
      </c>
      <c r="F1102" s="21"/>
      <c r="G1102" s="21">
        <v>15</v>
      </c>
    </row>
    <row r="1103" spans="1:7" x14ac:dyDescent="0.2">
      <c r="A1103" s="20" t="s">
        <v>513</v>
      </c>
      <c r="B1103" s="21">
        <v>2</v>
      </c>
      <c r="C1103" s="21">
        <v>13</v>
      </c>
      <c r="D1103" s="21">
        <v>11</v>
      </c>
      <c r="E1103" s="21">
        <v>6</v>
      </c>
      <c r="F1103" s="21"/>
      <c r="G1103" s="21">
        <v>32</v>
      </c>
    </row>
    <row r="1104" spans="1:7" x14ac:dyDescent="0.2">
      <c r="A1104" s="20" t="s">
        <v>436</v>
      </c>
      <c r="B1104" s="21">
        <v>23</v>
      </c>
      <c r="C1104" s="21">
        <v>63</v>
      </c>
      <c r="D1104" s="21">
        <v>52</v>
      </c>
      <c r="E1104" s="21">
        <v>16</v>
      </c>
      <c r="F1104" s="21"/>
      <c r="G1104" s="21">
        <v>154</v>
      </c>
    </row>
    <row r="1106" spans="1:5" x14ac:dyDescent="0.2">
      <c r="A1106" s="19" t="s">
        <v>479</v>
      </c>
      <c r="B1106" s="19" t="s">
        <v>435</v>
      </c>
    </row>
    <row r="1107" spans="1:5" x14ac:dyDescent="0.2">
      <c r="A1107" s="19" t="s">
        <v>437</v>
      </c>
      <c r="B1107" s="4" t="s">
        <v>98</v>
      </c>
      <c r="C1107" s="4" t="s">
        <v>113</v>
      </c>
      <c r="D1107" s="4" t="s">
        <v>70</v>
      </c>
      <c r="E1107" s="4" t="s">
        <v>436</v>
      </c>
    </row>
    <row r="1108" spans="1:5" x14ac:dyDescent="0.2">
      <c r="A1108" s="20" t="s">
        <v>503</v>
      </c>
      <c r="B1108" s="21">
        <v>2</v>
      </c>
      <c r="C1108" s="21">
        <v>1</v>
      </c>
      <c r="D1108" s="21">
        <v>12</v>
      </c>
      <c r="E1108" s="21">
        <v>15</v>
      </c>
    </row>
    <row r="1109" spans="1:5" x14ac:dyDescent="0.2">
      <c r="A1109" s="20" t="s">
        <v>508</v>
      </c>
      <c r="B1109" s="21">
        <v>3</v>
      </c>
      <c r="C1109" s="21">
        <v>2</v>
      </c>
      <c r="D1109" s="21">
        <v>2</v>
      </c>
      <c r="E1109" s="21">
        <v>7</v>
      </c>
    </row>
    <row r="1110" spans="1:5" x14ac:dyDescent="0.2">
      <c r="A1110" s="20" t="s">
        <v>512</v>
      </c>
      <c r="B1110" s="21"/>
      <c r="C1110" s="21"/>
      <c r="D1110" s="21">
        <v>1</v>
      </c>
      <c r="E1110" s="21">
        <v>1</v>
      </c>
    </row>
    <row r="1111" spans="1:5" x14ac:dyDescent="0.2">
      <c r="A1111" s="20" t="s">
        <v>504</v>
      </c>
      <c r="B1111" s="21">
        <v>3</v>
      </c>
      <c r="C1111" s="21"/>
      <c r="D1111" s="21">
        <v>8</v>
      </c>
      <c r="E1111" s="21">
        <v>11</v>
      </c>
    </row>
    <row r="1112" spans="1:5" x14ac:dyDescent="0.2">
      <c r="A1112" s="20" t="s">
        <v>510</v>
      </c>
      <c r="B1112" s="21">
        <v>2</v>
      </c>
      <c r="C1112" s="21"/>
      <c r="D1112" s="21">
        <v>1</v>
      </c>
      <c r="E1112" s="21">
        <v>3</v>
      </c>
    </row>
    <row r="1113" spans="1:5" x14ac:dyDescent="0.2">
      <c r="A1113" s="20" t="s">
        <v>509</v>
      </c>
      <c r="B1113" s="21">
        <v>1</v>
      </c>
      <c r="C1113" s="21">
        <v>1</v>
      </c>
      <c r="D1113" s="21">
        <v>1</v>
      </c>
      <c r="E1113" s="21">
        <v>3</v>
      </c>
    </row>
    <row r="1114" spans="1:5" x14ac:dyDescent="0.2">
      <c r="A1114" s="20" t="s">
        <v>505</v>
      </c>
      <c r="B1114" s="21">
        <v>4</v>
      </c>
      <c r="C1114" s="21">
        <v>2</v>
      </c>
      <c r="D1114" s="21">
        <v>5</v>
      </c>
      <c r="E1114" s="21">
        <v>11</v>
      </c>
    </row>
    <row r="1115" spans="1:5" x14ac:dyDescent="0.2">
      <c r="A1115" s="20" t="s">
        <v>502</v>
      </c>
      <c r="B1115" s="21">
        <v>5</v>
      </c>
      <c r="C1115" s="21">
        <v>10</v>
      </c>
      <c r="D1115" s="21">
        <v>23</v>
      </c>
      <c r="E1115" s="21">
        <v>38</v>
      </c>
    </row>
    <row r="1116" spans="1:5" x14ac:dyDescent="0.2">
      <c r="A1116" s="20" t="s">
        <v>500</v>
      </c>
      <c r="B1116" s="21">
        <v>13</v>
      </c>
      <c r="C1116" s="21">
        <v>13</v>
      </c>
      <c r="D1116" s="21">
        <v>29</v>
      </c>
      <c r="E1116" s="21">
        <v>55</v>
      </c>
    </row>
    <row r="1117" spans="1:5" x14ac:dyDescent="0.2">
      <c r="A1117" s="20" t="s">
        <v>506</v>
      </c>
      <c r="B1117" s="21"/>
      <c r="C1117" s="21">
        <v>1</v>
      </c>
      <c r="D1117" s="21">
        <v>1</v>
      </c>
      <c r="E1117" s="21">
        <v>2</v>
      </c>
    </row>
    <row r="1118" spans="1:5" x14ac:dyDescent="0.2">
      <c r="A1118" s="20" t="s">
        <v>507</v>
      </c>
      <c r="B1118" s="21"/>
      <c r="C1118" s="21"/>
      <c r="D1118" s="21">
        <v>2</v>
      </c>
      <c r="E1118" s="21">
        <v>2</v>
      </c>
    </row>
    <row r="1119" spans="1:5" x14ac:dyDescent="0.2">
      <c r="A1119" s="20" t="s">
        <v>511</v>
      </c>
      <c r="B1119" s="21"/>
      <c r="C1119" s="21">
        <v>2</v>
      </c>
      <c r="D1119" s="21"/>
      <c r="E1119" s="21">
        <v>2</v>
      </c>
    </row>
    <row r="1120" spans="1:5" x14ac:dyDescent="0.2">
      <c r="A1120" s="20" t="s">
        <v>501</v>
      </c>
      <c r="B1120" s="21">
        <v>4</v>
      </c>
      <c r="C1120" s="21">
        <v>2</v>
      </c>
      <c r="D1120" s="21">
        <v>7</v>
      </c>
      <c r="E1120" s="21">
        <v>13</v>
      </c>
    </row>
    <row r="1121" spans="1:14" x14ac:dyDescent="0.2">
      <c r="A1121" s="20" t="s">
        <v>436</v>
      </c>
      <c r="B1121" s="21">
        <v>37</v>
      </c>
      <c r="C1121" s="21">
        <v>34</v>
      </c>
      <c r="D1121" s="21">
        <v>92</v>
      </c>
      <c r="E1121" s="21">
        <v>163</v>
      </c>
    </row>
    <row r="1123" spans="1:14" x14ac:dyDescent="0.2">
      <c r="A1123" s="19" t="s">
        <v>476</v>
      </c>
      <c r="B1123" s="19" t="s">
        <v>435</v>
      </c>
    </row>
    <row r="1124" spans="1:14" x14ac:dyDescent="0.2">
      <c r="A1124" s="19" t="s">
        <v>437</v>
      </c>
      <c r="B1124" s="4" t="s">
        <v>63</v>
      </c>
      <c r="C1124" s="4" t="s">
        <v>86</v>
      </c>
      <c r="D1124" s="4" t="s">
        <v>436</v>
      </c>
      <c r="F1124" s="19"/>
      <c r="G1124" s="19"/>
      <c r="H1124" s="19"/>
      <c r="I1124" s="19"/>
      <c r="J1124" s="19"/>
      <c r="K1124" s="19"/>
      <c r="L1124" s="19"/>
      <c r="M1124" s="19"/>
      <c r="N1124" s="19"/>
    </row>
    <row r="1125" spans="1:14" x14ac:dyDescent="0.2">
      <c r="A1125" s="20" t="s">
        <v>78</v>
      </c>
      <c r="B1125" s="21">
        <v>13</v>
      </c>
      <c r="C1125" s="21">
        <v>14</v>
      </c>
      <c r="D1125" s="21">
        <v>27</v>
      </c>
    </row>
    <row r="1126" spans="1:14" x14ac:dyDescent="0.2">
      <c r="A1126" s="20" t="s">
        <v>549</v>
      </c>
      <c r="B1126" s="21"/>
      <c r="C1126" s="21">
        <v>2</v>
      </c>
      <c r="D1126" s="21">
        <v>2</v>
      </c>
    </row>
    <row r="1127" spans="1:14" x14ac:dyDescent="0.2">
      <c r="A1127" s="20" t="s">
        <v>101</v>
      </c>
      <c r="B1127" s="21">
        <v>11</v>
      </c>
      <c r="C1127" s="21">
        <v>47</v>
      </c>
      <c r="D1127" s="21">
        <v>58</v>
      </c>
    </row>
    <row r="1128" spans="1:14" x14ac:dyDescent="0.2">
      <c r="A1128" s="20" t="s">
        <v>126</v>
      </c>
      <c r="B1128" s="21">
        <v>13</v>
      </c>
      <c r="C1128" s="21">
        <v>24</v>
      </c>
      <c r="D1128" s="21">
        <v>37</v>
      </c>
    </row>
    <row r="1129" spans="1:14" x14ac:dyDescent="0.2">
      <c r="A1129" s="20" t="s">
        <v>552</v>
      </c>
      <c r="B1129" s="21"/>
      <c r="C1129" s="21">
        <v>1</v>
      </c>
      <c r="D1129" s="21">
        <v>1</v>
      </c>
    </row>
    <row r="1130" spans="1:14" x14ac:dyDescent="0.2">
      <c r="A1130" s="20" t="s">
        <v>109</v>
      </c>
      <c r="B1130" s="21">
        <v>7</v>
      </c>
      <c r="C1130" s="21">
        <v>18</v>
      </c>
      <c r="D1130" s="21">
        <v>25</v>
      </c>
    </row>
    <row r="1131" spans="1:14" x14ac:dyDescent="0.2">
      <c r="A1131" s="20" t="s">
        <v>553</v>
      </c>
      <c r="B1131" s="21">
        <v>3</v>
      </c>
      <c r="C1131" s="21">
        <v>2</v>
      </c>
      <c r="D1131" s="21">
        <v>5</v>
      </c>
    </row>
    <row r="1132" spans="1:14" x14ac:dyDescent="0.2">
      <c r="A1132" s="20" t="s">
        <v>551</v>
      </c>
      <c r="B1132" s="21">
        <v>3</v>
      </c>
      <c r="C1132" s="21">
        <v>4</v>
      </c>
      <c r="D1132" s="21">
        <v>7</v>
      </c>
    </row>
    <row r="1133" spans="1:14" x14ac:dyDescent="0.2">
      <c r="A1133" s="20" t="s">
        <v>554</v>
      </c>
      <c r="B1133" s="21"/>
      <c r="C1133" s="21">
        <v>1</v>
      </c>
      <c r="D1133" s="21">
        <v>1</v>
      </c>
    </row>
    <row r="1134" spans="1:14" x14ac:dyDescent="0.2">
      <c r="A1134" s="20" t="s">
        <v>436</v>
      </c>
      <c r="B1134" s="21">
        <v>50</v>
      </c>
      <c r="C1134" s="21">
        <v>113</v>
      </c>
      <c r="D1134" s="21">
        <v>163</v>
      </c>
    </row>
    <row r="1136" spans="1:14" x14ac:dyDescent="0.2">
      <c r="A1136" s="19" t="s">
        <v>493</v>
      </c>
      <c r="B1136" s="19" t="s">
        <v>435</v>
      </c>
    </row>
    <row r="1137" spans="1:6" x14ac:dyDescent="0.2">
      <c r="A1137" s="19" t="s">
        <v>437</v>
      </c>
      <c r="B1137" s="4" t="s">
        <v>481</v>
      </c>
      <c r="C1137" s="4" t="s">
        <v>482</v>
      </c>
      <c r="D1137" s="4" t="s">
        <v>491</v>
      </c>
      <c r="E1137" s="4" t="s">
        <v>492</v>
      </c>
      <c r="F1137" s="4" t="s">
        <v>436</v>
      </c>
    </row>
    <row r="1138" spans="1:6" x14ac:dyDescent="0.2">
      <c r="A1138" s="20" t="s">
        <v>78</v>
      </c>
      <c r="B1138" s="21">
        <v>7</v>
      </c>
      <c r="C1138" s="21">
        <v>13</v>
      </c>
      <c r="D1138" s="21">
        <v>7</v>
      </c>
      <c r="E1138" s="21"/>
      <c r="F1138" s="21">
        <v>27</v>
      </c>
    </row>
    <row r="1139" spans="1:6" x14ac:dyDescent="0.2">
      <c r="A1139" s="20" t="s">
        <v>549</v>
      </c>
      <c r="B1139" s="21"/>
      <c r="C1139" s="21">
        <v>1</v>
      </c>
      <c r="D1139" s="21">
        <v>1</v>
      </c>
      <c r="E1139" s="21"/>
      <c r="F1139" s="21">
        <v>2</v>
      </c>
    </row>
    <row r="1140" spans="1:6" x14ac:dyDescent="0.2">
      <c r="A1140" s="20" t="s">
        <v>101</v>
      </c>
      <c r="B1140" s="21">
        <v>12</v>
      </c>
      <c r="C1140" s="21">
        <v>26</v>
      </c>
      <c r="D1140" s="21">
        <v>19</v>
      </c>
      <c r="E1140" s="21"/>
      <c r="F1140" s="21">
        <v>57</v>
      </c>
    </row>
    <row r="1141" spans="1:6" x14ac:dyDescent="0.2">
      <c r="A1141" s="20" t="s">
        <v>126</v>
      </c>
      <c r="B1141" s="21">
        <v>9</v>
      </c>
      <c r="C1141" s="21">
        <v>17</v>
      </c>
      <c r="D1141" s="21">
        <v>11</v>
      </c>
      <c r="E1141" s="21"/>
      <c r="F1141" s="21">
        <v>37</v>
      </c>
    </row>
    <row r="1142" spans="1:6" x14ac:dyDescent="0.2">
      <c r="A1142" s="20" t="s">
        <v>552</v>
      </c>
      <c r="B1142" s="21"/>
      <c r="C1142" s="21">
        <v>1</v>
      </c>
      <c r="D1142" s="21"/>
      <c r="E1142" s="21"/>
      <c r="F1142" s="21">
        <v>1</v>
      </c>
    </row>
    <row r="1143" spans="1:6" x14ac:dyDescent="0.2">
      <c r="A1143" s="20" t="s">
        <v>109</v>
      </c>
      <c r="B1143" s="21">
        <v>11</v>
      </c>
      <c r="C1143" s="21">
        <v>9</v>
      </c>
      <c r="D1143" s="21">
        <v>5</v>
      </c>
      <c r="E1143" s="21"/>
      <c r="F1143" s="21">
        <v>25</v>
      </c>
    </row>
    <row r="1144" spans="1:6" x14ac:dyDescent="0.2">
      <c r="A1144" s="20" t="s">
        <v>553</v>
      </c>
      <c r="B1144" s="21">
        <v>1</v>
      </c>
      <c r="C1144" s="21">
        <v>2</v>
      </c>
      <c r="D1144" s="21">
        <v>2</v>
      </c>
      <c r="E1144" s="21"/>
      <c r="F1144" s="21">
        <v>5</v>
      </c>
    </row>
    <row r="1145" spans="1:6" x14ac:dyDescent="0.2">
      <c r="A1145" s="20" t="s">
        <v>551</v>
      </c>
      <c r="B1145" s="21">
        <v>1</v>
      </c>
      <c r="C1145" s="21">
        <v>3</v>
      </c>
      <c r="D1145" s="21">
        <v>3</v>
      </c>
      <c r="E1145" s="21"/>
      <c r="F1145" s="21">
        <v>7</v>
      </c>
    </row>
    <row r="1146" spans="1:6" x14ac:dyDescent="0.2">
      <c r="A1146" s="20" t="s">
        <v>554</v>
      </c>
      <c r="B1146" s="21">
        <v>1</v>
      </c>
      <c r="C1146" s="21"/>
      <c r="D1146" s="21"/>
      <c r="E1146" s="21"/>
      <c r="F1146" s="21">
        <v>1</v>
      </c>
    </row>
    <row r="1147" spans="1:6" x14ac:dyDescent="0.2">
      <c r="A1147" s="20" t="s">
        <v>436</v>
      </c>
      <c r="B1147" s="21">
        <v>42</v>
      </c>
      <c r="C1147" s="21">
        <v>72</v>
      </c>
      <c r="D1147" s="21">
        <v>48</v>
      </c>
      <c r="E1147" s="21"/>
      <c r="F1147" s="21">
        <v>162</v>
      </c>
    </row>
    <row r="1149" spans="1:6" x14ac:dyDescent="0.2">
      <c r="A1149" s="19" t="s">
        <v>478</v>
      </c>
      <c r="B1149" s="19" t="s">
        <v>435</v>
      </c>
    </row>
    <row r="1150" spans="1:6" x14ac:dyDescent="0.2">
      <c r="A1150" s="19" t="s">
        <v>437</v>
      </c>
      <c r="B1150" s="4" t="s">
        <v>116</v>
      </c>
      <c r="C1150" s="4" t="s">
        <v>64</v>
      </c>
      <c r="D1150" s="4" t="s">
        <v>136</v>
      </c>
      <c r="E1150" s="4" t="s">
        <v>149</v>
      </c>
      <c r="F1150" s="4" t="s">
        <v>436</v>
      </c>
    </row>
    <row r="1151" spans="1:6" x14ac:dyDescent="0.2">
      <c r="A1151" s="20" t="s">
        <v>78</v>
      </c>
      <c r="B1151" s="21">
        <v>10</v>
      </c>
      <c r="C1151" s="21">
        <v>14</v>
      </c>
      <c r="D1151" s="21">
        <v>1</v>
      </c>
      <c r="E1151" s="21">
        <v>2</v>
      </c>
      <c r="F1151" s="21">
        <v>27</v>
      </c>
    </row>
    <row r="1152" spans="1:6" x14ac:dyDescent="0.2">
      <c r="A1152" s="20" t="s">
        <v>549</v>
      </c>
      <c r="B1152" s="21">
        <v>1</v>
      </c>
      <c r="C1152" s="21"/>
      <c r="D1152" s="21">
        <v>1</v>
      </c>
      <c r="E1152" s="21"/>
      <c r="F1152" s="21">
        <v>2</v>
      </c>
    </row>
    <row r="1153" spans="1:7" x14ac:dyDescent="0.2">
      <c r="A1153" s="20" t="s">
        <v>101</v>
      </c>
      <c r="B1153" s="21">
        <v>16</v>
      </c>
      <c r="C1153" s="21">
        <v>39</v>
      </c>
      <c r="D1153" s="21">
        <v>2</v>
      </c>
      <c r="E1153" s="21">
        <v>1</v>
      </c>
      <c r="F1153" s="21">
        <v>58</v>
      </c>
    </row>
    <row r="1154" spans="1:7" x14ac:dyDescent="0.2">
      <c r="A1154" s="20" t="s">
        <v>126</v>
      </c>
      <c r="B1154" s="21">
        <v>8</v>
      </c>
      <c r="C1154" s="21">
        <v>28</v>
      </c>
      <c r="D1154" s="21">
        <v>1</v>
      </c>
      <c r="E1154" s="21"/>
      <c r="F1154" s="21">
        <v>37</v>
      </c>
    </row>
    <row r="1155" spans="1:7" x14ac:dyDescent="0.2">
      <c r="A1155" s="20" t="s">
        <v>552</v>
      </c>
      <c r="B1155" s="21">
        <v>1</v>
      </c>
      <c r="C1155" s="21"/>
      <c r="D1155" s="21"/>
      <c r="E1155" s="21"/>
      <c r="F1155" s="21">
        <v>1</v>
      </c>
    </row>
    <row r="1156" spans="1:7" x14ac:dyDescent="0.2">
      <c r="A1156" s="20" t="s">
        <v>109</v>
      </c>
      <c r="B1156" s="21">
        <v>17</v>
      </c>
      <c r="C1156" s="21">
        <v>7</v>
      </c>
      <c r="D1156" s="21">
        <v>1</v>
      </c>
      <c r="E1156" s="21"/>
      <c r="F1156" s="21">
        <v>25</v>
      </c>
    </row>
    <row r="1157" spans="1:7" x14ac:dyDescent="0.2">
      <c r="A1157" s="20" t="s">
        <v>553</v>
      </c>
      <c r="B1157" s="21">
        <v>2</v>
      </c>
      <c r="C1157" s="21">
        <v>2</v>
      </c>
      <c r="D1157" s="21"/>
      <c r="E1157" s="21">
        <v>1</v>
      </c>
      <c r="F1157" s="21">
        <v>5</v>
      </c>
    </row>
    <row r="1158" spans="1:7" x14ac:dyDescent="0.2">
      <c r="A1158" s="20" t="s">
        <v>551</v>
      </c>
      <c r="B1158" s="21">
        <v>2</v>
      </c>
      <c r="C1158" s="21">
        <v>3</v>
      </c>
      <c r="D1158" s="21">
        <v>2</v>
      </c>
      <c r="E1158" s="21"/>
      <c r="F1158" s="21">
        <v>7</v>
      </c>
    </row>
    <row r="1159" spans="1:7" x14ac:dyDescent="0.2">
      <c r="A1159" s="20" t="s">
        <v>554</v>
      </c>
      <c r="B1159" s="21">
        <v>1</v>
      </c>
      <c r="C1159" s="21"/>
      <c r="D1159" s="21"/>
      <c r="E1159" s="21"/>
      <c r="F1159" s="21">
        <v>1</v>
      </c>
    </row>
    <row r="1160" spans="1:7" x14ac:dyDescent="0.2">
      <c r="A1160" s="20" t="s">
        <v>436</v>
      </c>
      <c r="B1160" s="21">
        <v>58</v>
      </c>
      <c r="C1160" s="21">
        <v>93</v>
      </c>
      <c r="D1160" s="21">
        <v>8</v>
      </c>
      <c r="E1160" s="21">
        <v>4</v>
      </c>
      <c r="F1160" s="21">
        <v>163</v>
      </c>
    </row>
    <row r="1162" spans="1:7" x14ac:dyDescent="0.2">
      <c r="A1162" s="19" t="s">
        <v>498</v>
      </c>
      <c r="B1162" s="19" t="s">
        <v>435</v>
      </c>
    </row>
    <row r="1163" spans="1:7" x14ac:dyDescent="0.2">
      <c r="A1163" s="19" t="s">
        <v>437</v>
      </c>
      <c r="B1163" s="4" t="s">
        <v>65</v>
      </c>
      <c r="C1163" s="4" t="s">
        <v>494</v>
      </c>
      <c r="D1163" s="4" t="s">
        <v>495</v>
      </c>
      <c r="E1163" s="4" t="s">
        <v>525</v>
      </c>
      <c r="F1163" s="4" t="s">
        <v>117</v>
      </c>
      <c r="G1163" s="4" t="s">
        <v>436</v>
      </c>
    </row>
    <row r="1164" spans="1:7" x14ac:dyDescent="0.2">
      <c r="A1164" s="20" t="s">
        <v>78</v>
      </c>
      <c r="B1164" s="21">
        <v>7</v>
      </c>
      <c r="C1164" s="21">
        <v>1</v>
      </c>
      <c r="D1164" s="21">
        <v>4</v>
      </c>
      <c r="E1164" s="21">
        <v>8</v>
      </c>
      <c r="F1164" s="21">
        <v>7</v>
      </c>
      <c r="G1164" s="21">
        <v>27</v>
      </c>
    </row>
    <row r="1165" spans="1:7" x14ac:dyDescent="0.2">
      <c r="A1165" s="20" t="s">
        <v>549</v>
      </c>
      <c r="B1165" s="21"/>
      <c r="C1165" s="21"/>
      <c r="D1165" s="21"/>
      <c r="E1165" s="21"/>
      <c r="F1165" s="21">
        <v>2</v>
      </c>
      <c r="G1165" s="21">
        <v>2</v>
      </c>
    </row>
    <row r="1166" spans="1:7" x14ac:dyDescent="0.2">
      <c r="A1166" s="20" t="s">
        <v>101</v>
      </c>
      <c r="B1166" s="21">
        <v>25</v>
      </c>
      <c r="C1166" s="21">
        <v>7</v>
      </c>
      <c r="D1166" s="21">
        <v>15</v>
      </c>
      <c r="E1166" s="21">
        <v>4</v>
      </c>
      <c r="F1166" s="21">
        <v>7</v>
      </c>
      <c r="G1166" s="21">
        <v>58</v>
      </c>
    </row>
    <row r="1167" spans="1:7" x14ac:dyDescent="0.2">
      <c r="A1167" s="20" t="s">
        <v>126</v>
      </c>
      <c r="B1167" s="21">
        <v>19</v>
      </c>
      <c r="C1167" s="21">
        <v>7</v>
      </c>
      <c r="D1167" s="21">
        <v>6</v>
      </c>
      <c r="E1167" s="21">
        <v>4</v>
      </c>
      <c r="F1167" s="21">
        <v>1</v>
      </c>
      <c r="G1167" s="21">
        <v>37</v>
      </c>
    </row>
    <row r="1168" spans="1:7" x14ac:dyDescent="0.2">
      <c r="A1168" s="20" t="s">
        <v>552</v>
      </c>
      <c r="B1168" s="21"/>
      <c r="C1168" s="21"/>
      <c r="D1168" s="21"/>
      <c r="E1168" s="21"/>
      <c r="F1168" s="21">
        <v>1</v>
      </c>
      <c r="G1168" s="21">
        <v>1</v>
      </c>
    </row>
    <row r="1169" spans="1:7" x14ac:dyDescent="0.2">
      <c r="A1169" s="20" t="s">
        <v>109</v>
      </c>
      <c r="B1169" s="21">
        <v>9</v>
      </c>
      <c r="C1169" s="21"/>
      <c r="D1169" s="21">
        <v>5</v>
      </c>
      <c r="E1169" s="21">
        <v>4</v>
      </c>
      <c r="F1169" s="21">
        <v>7</v>
      </c>
      <c r="G1169" s="21">
        <v>25</v>
      </c>
    </row>
    <row r="1170" spans="1:7" x14ac:dyDescent="0.2">
      <c r="A1170" s="20" t="s">
        <v>553</v>
      </c>
      <c r="B1170" s="21"/>
      <c r="C1170" s="21">
        <v>1</v>
      </c>
      <c r="D1170" s="21"/>
      <c r="E1170" s="21">
        <v>3</v>
      </c>
      <c r="F1170" s="21">
        <v>1</v>
      </c>
      <c r="G1170" s="21">
        <v>5</v>
      </c>
    </row>
    <row r="1171" spans="1:7" x14ac:dyDescent="0.2">
      <c r="A1171" s="20" t="s">
        <v>551</v>
      </c>
      <c r="B1171" s="21">
        <v>5</v>
      </c>
      <c r="C1171" s="21">
        <v>1</v>
      </c>
      <c r="D1171" s="21"/>
      <c r="E1171" s="21">
        <v>1</v>
      </c>
      <c r="F1171" s="21"/>
      <c r="G1171" s="21">
        <v>7</v>
      </c>
    </row>
    <row r="1172" spans="1:7" x14ac:dyDescent="0.2">
      <c r="A1172" s="20" t="s">
        <v>554</v>
      </c>
      <c r="B1172" s="21">
        <v>1</v>
      </c>
      <c r="C1172" s="21"/>
      <c r="D1172" s="21"/>
      <c r="E1172" s="21"/>
      <c r="F1172" s="21"/>
      <c r="G1172" s="21">
        <v>1</v>
      </c>
    </row>
    <row r="1173" spans="1:7" x14ac:dyDescent="0.2">
      <c r="A1173" s="20" t="s">
        <v>436</v>
      </c>
      <c r="B1173" s="21">
        <v>66</v>
      </c>
      <c r="C1173" s="21">
        <v>17</v>
      </c>
      <c r="D1173" s="21">
        <v>30</v>
      </c>
      <c r="E1173" s="21">
        <v>24</v>
      </c>
      <c r="F1173" s="21">
        <v>26</v>
      </c>
      <c r="G1173" s="21">
        <v>163</v>
      </c>
    </row>
    <row r="1175" spans="1:7" x14ac:dyDescent="0.2">
      <c r="A1175" s="19" t="s">
        <v>477</v>
      </c>
      <c r="B1175" s="19" t="s">
        <v>435</v>
      </c>
    </row>
    <row r="1176" spans="1:7" x14ac:dyDescent="0.2">
      <c r="A1176" s="19" t="s">
        <v>437</v>
      </c>
      <c r="B1176" s="4" t="s">
        <v>66</v>
      </c>
      <c r="C1176" s="4" t="s">
        <v>118</v>
      </c>
      <c r="D1176" s="4" t="s">
        <v>87</v>
      </c>
      <c r="E1176" s="4" t="s">
        <v>104</v>
      </c>
      <c r="F1176" s="4" t="s">
        <v>436</v>
      </c>
    </row>
    <row r="1177" spans="1:7" x14ac:dyDescent="0.2">
      <c r="A1177" s="20" t="s">
        <v>78</v>
      </c>
      <c r="B1177" s="21">
        <v>14</v>
      </c>
      <c r="C1177" s="21">
        <v>1</v>
      </c>
      <c r="D1177" s="21">
        <v>9</v>
      </c>
      <c r="E1177" s="21">
        <v>3</v>
      </c>
      <c r="F1177" s="21">
        <v>27</v>
      </c>
    </row>
    <row r="1178" spans="1:7" x14ac:dyDescent="0.2">
      <c r="A1178" s="20" t="s">
        <v>549</v>
      </c>
      <c r="B1178" s="21">
        <v>1</v>
      </c>
      <c r="C1178" s="21"/>
      <c r="D1178" s="21"/>
      <c r="E1178" s="21">
        <v>1</v>
      </c>
      <c r="F1178" s="21">
        <v>2</v>
      </c>
    </row>
    <row r="1179" spans="1:7" x14ac:dyDescent="0.2">
      <c r="A1179" s="20" t="s">
        <v>101</v>
      </c>
      <c r="B1179" s="21">
        <v>13</v>
      </c>
      <c r="C1179" s="21">
        <v>11</v>
      </c>
      <c r="D1179" s="21">
        <v>13</v>
      </c>
      <c r="E1179" s="21">
        <v>21</v>
      </c>
      <c r="F1179" s="21">
        <v>58</v>
      </c>
    </row>
    <row r="1180" spans="1:7" x14ac:dyDescent="0.2">
      <c r="A1180" s="20" t="s">
        <v>126</v>
      </c>
      <c r="B1180" s="21">
        <v>9</v>
      </c>
      <c r="C1180" s="21">
        <v>10</v>
      </c>
      <c r="D1180" s="21">
        <v>9</v>
      </c>
      <c r="E1180" s="21">
        <v>9</v>
      </c>
      <c r="F1180" s="21">
        <v>37</v>
      </c>
    </row>
    <row r="1181" spans="1:7" x14ac:dyDescent="0.2">
      <c r="A1181" s="20" t="s">
        <v>552</v>
      </c>
      <c r="B1181" s="21"/>
      <c r="C1181" s="21"/>
      <c r="D1181" s="21">
        <v>1</v>
      </c>
      <c r="E1181" s="21"/>
      <c r="F1181" s="21">
        <v>1</v>
      </c>
    </row>
    <row r="1182" spans="1:7" x14ac:dyDescent="0.2">
      <c r="A1182" s="20" t="s">
        <v>109</v>
      </c>
      <c r="B1182" s="21">
        <v>4</v>
      </c>
      <c r="C1182" s="21">
        <v>6</v>
      </c>
      <c r="D1182" s="21">
        <v>9</v>
      </c>
      <c r="E1182" s="21">
        <v>6</v>
      </c>
      <c r="F1182" s="21">
        <v>25</v>
      </c>
    </row>
    <row r="1183" spans="1:7" x14ac:dyDescent="0.2">
      <c r="A1183" s="20" t="s">
        <v>553</v>
      </c>
      <c r="B1183" s="21"/>
      <c r="C1183" s="21">
        <v>1</v>
      </c>
      <c r="D1183" s="21"/>
      <c r="E1183" s="21">
        <v>4</v>
      </c>
      <c r="F1183" s="21">
        <v>5</v>
      </c>
    </row>
    <row r="1184" spans="1:7" x14ac:dyDescent="0.2">
      <c r="A1184" s="20" t="s">
        <v>551</v>
      </c>
      <c r="B1184" s="21">
        <v>4</v>
      </c>
      <c r="C1184" s="21"/>
      <c r="D1184" s="21">
        <v>1</v>
      </c>
      <c r="E1184" s="21">
        <v>2</v>
      </c>
      <c r="F1184" s="21">
        <v>7</v>
      </c>
    </row>
    <row r="1185" spans="1:27" x14ac:dyDescent="0.2">
      <c r="A1185" s="20" t="s">
        <v>554</v>
      </c>
      <c r="B1185" s="21"/>
      <c r="C1185" s="21"/>
      <c r="D1185" s="21">
        <v>1</v>
      </c>
      <c r="E1185" s="21"/>
      <c r="F1185" s="21">
        <v>1</v>
      </c>
    </row>
    <row r="1186" spans="1:27" x14ac:dyDescent="0.2">
      <c r="A1186" s="20" t="s">
        <v>436</v>
      </c>
      <c r="B1186" s="21">
        <v>45</v>
      </c>
      <c r="C1186" s="21">
        <v>29</v>
      </c>
      <c r="D1186" s="21">
        <v>43</v>
      </c>
      <c r="E1186" s="21">
        <v>46</v>
      </c>
      <c r="F1186" s="21">
        <v>163</v>
      </c>
    </row>
    <row r="1188" spans="1:27" x14ac:dyDescent="0.2">
      <c r="A1188" s="19" t="s">
        <v>522</v>
      </c>
      <c r="B1188" s="19" t="s">
        <v>435</v>
      </c>
    </row>
    <row r="1189" spans="1:27" x14ac:dyDescent="0.2">
      <c r="A1189" s="19" t="s">
        <v>437</v>
      </c>
      <c r="B1189" s="4" t="s">
        <v>530</v>
      </c>
      <c r="C1189" s="4" t="s">
        <v>529</v>
      </c>
      <c r="D1189" s="4" t="s">
        <v>528</v>
      </c>
      <c r="E1189" s="4" t="s">
        <v>527</v>
      </c>
      <c r="F1189" s="4" t="s">
        <v>492</v>
      </c>
      <c r="G1189" s="4" t="s">
        <v>436</v>
      </c>
      <c r="AA1189" s="19"/>
    </row>
    <row r="1190" spans="1:27" x14ac:dyDescent="0.2">
      <c r="A1190" s="20" t="s">
        <v>78</v>
      </c>
      <c r="B1190" s="21">
        <v>2</v>
      </c>
      <c r="C1190" s="21">
        <v>13</v>
      </c>
      <c r="D1190" s="21">
        <v>9</v>
      </c>
      <c r="E1190" s="21">
        <v>3</v>
      </c>
      <c r="F1190" s="21"/>
      <c r="G1190" s="21">
        <v>27</v>
      </c>
    </row>
    <row r="1191" spans="1:27" x14ac:dyDescent="0.2">
      <c r="A1191" s="20" t="s">
        <v>549</v>
      </c>
      <c r="B1191" s="21">
        <v>1</v>
      </c>
      <c r="C1191" s="21"/>
      <c r="D1191" s="21">
        <v>1</v>
      </c>
      <c r="E1191" s="21"/>
      <c r="F1191" s="21"/>
      <c r="G1191" s="21">
        <v>2</v>
      </c>
    </row>
    <row r="1192" spans="1:27" x14ac:dyDescent="0.2">
      <c r="A1192" s="20" t="s">
        <v>101</v>
      </c>
      <c r="B1192" s="21">
        <v>10</v>
      </c>
      <c r="C1192" s="21">
        <v>26</v>
      </c>
      <c r="D1192" s="21">
        <v>16</v>
      </c>
      <c r="E1192" s="21">
        <v>1</v>
      </c>
      <c r="F1192" s="21"/>
      <c r="G1192" s="21">
        <v>53</v>
      </c>
    </row>
    <row r="1193" spans="1:27" x14ac:dyDescent="0.2">
      <c r="A1193" s="20" t="s">
        <v>126</v>
      </c>
      <c r="B1193" s="21">
        <v>3</v>
      </c>
      <c r="C1193" s="21">
        <v>13</v>
      </c>
      <c r="D1193" s="21">
        <v>12</v>
      </c>
      <c r="E1193" s="21">
        <v>8</v>
      </c>
      <c r="F1193" s="21"/>
      <c r="G1193" s="21">
        <v>36</v>
      </c>
    </row>
    <row r="1194" spans="1:27" x14ac:dyDescent="0.2">
      <c r="A1194" s="20" t="s">
        <v>552</v>
      </c>
      <c r="B1194" s="21">
        <v>1</v>
      </c>
      <c r="C1194" s="21"/>
      <c r="D1194" s="21"/>
      <c r="E1194" s="21"/>
      <c r="F1194" s="21"/>
      <c r="G1194" s="21">
        <v>1</v>
      </c>
    </row>
    <row r="1195" spans="1:27" x14ac:dyDescent="0.2">
      <c r="A1195" s="20" t="s">
        <v>109</v>
      </c>
      <c r="B1195" s="21">
        <v>4</v>
      </c>
      <c r="C1195" s="21">
        <v>6</v>
      </c>
      <c r="D1195" s="21">
        <v>12</v>
      </c>
      <c r="E1195" s="21">
        <v>1</v>
      </c>
      <c r="F1195" s="21"/>
      <c r="G1195" s="21">
        <v>23</v>
      </c>
    </row>
    <row r="1196" spans="1:27" x14ac:dyDescent="0.2">
      <c r="A1196" s="20" t="s">
        <v>553</v>
      </c>
      <c r="B1196" s="21">
        <v>1</v>
      </c>
      <c r="C1196" s="21">
        <v>1</v>
      </c>
      <c r="D1196" s="21">
        <v>2</v>
      </c>
      <c r="E1196" s="21"/>
      <c r="F1196" s="21"/>
      <c r="G1196" s="21">
        <v>4</v>
      </c>
    </row>
    <row r="1197" spans="1:27" x14ac:dyDescent="0.2">
      <c r="A1197" s="20" t="s">
        <v>551</v>
      </c>
      <c r="B1197" s="21">
        <v>1</v>
      </c>
      <c r="C1197" s="21">
        <v>4</v>
      </c>
      <c r="D1197" s="21"/>
      <c r="E1197" s="21">
        <v>2</v>
      </c>
      <c r="F1197" s="21"/>
      <c r="G1197" s="21">
        <v>7</v>
      </c>
    </row>
    <row r="1198" spans="1:27" x14ac:dyDescent="0.2">
      <c r="A1198" s="20" t="s">
        <v>554</v>
      </c>
      <c r="B1198" s="21"/>
      <c r="C1198" s="21"/>
      <c r="D1198" s="21"/>
      <c r="E1198" s="21">
        <v>1</v>
      </c>
      <c r="F1198" s="21"/>
      <c r="G1198" s="21">
        <v>1</v>
      </c>
    </row>
    <row r="1199" spans="1:27" x14ac:dyDescent="0.2">
      <c r="A1199" s="20" t="s">
        <v>436</v>
      </c>
      <c r="B1199" s="21">
        <v>23</v>
      </c>
      <c r="C1199" s="21">
        <v>63</v>
      </c>
      <c r="D1199" s="21">
        <v>52</v>
      </c>
      <c r="E1199" s="21">
        <v>16</v>
      </c>
      <c r="F1199" s="21"/>
      <c r="G1199" s="21">
        <v>154</v>
      </c>
    </row>
    <row r="1201" spans="1:20" x14ac:dyDescent="0.2">
      <c r="A1201" s="19" t="s">
        <v>523</v>
      </c>
      <c r="B1201" s="19" t="s">
        <v>435</v>
      </c>
    </row>
    <row r="1202" spans="1:20" x14ac:dyDescent="0.2">
      <c r="A1202" s="19" t="s">
        <v>437</v>
      </c>
      <c r="B1202" s="4" t="s">
        <v>97</v>
      </c>
      <c r="C1202" s="4" t="s">
        <v>531</v>
      </c>
      <c r="D1202" s="4" t="s">
        <v>532</v>
      </c>
      <c r="E1202" s="4" t="s">
        <v>436</v>
      </c>
    </row>
    <row r="1203" spans="1:20" x14ac:dyDescent="0.2">
      <c r="A1203" s="20" t="s">
        <v>78</v>
      </c>
      <c r="B1203" s="21">
        <v>9</v>
      </c>
      <c r="C1203" s="21">
        <v>11</v>
      </c>
      <c r="D1203" s="21">
        <v>7</v>
      </c>
      <c r="E1203" s="21">
        <v>27</v>
      </c>
    </row>
    <row r="1204" spans="1:20" x14ac:dyDescent="0.2">
      <c r="A1204" s="20" t="s">
        <v>549</v>
      </c>
      <c r="B1204" s="21">
        <v>1</v>
      </c>
      <c r="C1204" s="21"/>
      <c r="D1204" s="21">
        <v>1</v>
      </c>
      <c r="E1204" s="21">
        <v>2</v>
      </c>
    </row>
    <row r="1205" spans="1:20" x14ac:dyDescent="0.2">
      <c r="A1205" s="20" t="s">
        <v>101</v>
      </c>
      <c r="B1205" s="21">
        <v>16</v>
      </c>
      <c r="C1205" s="21">
        <v>30</v>
      </c>
      <c r="D1205" s="21">
        <v>12</v>
      </c>
      <c r="E1205" s="21">
        <v>58</v>
      </c>
    </row>
    <row r="1206" spans="1:20" x14ac:dyDescent="0.2">
      <c r="A1206" s="20" t="s">
        <v>126</v>
      </c>
      <c r="B1206" s="21">
        <v>12</v>
      </c>
      <c r="C1206" s="21">
        <v>21</v>
      </c>
      <c r="D1206" s="21">
        <v>4</v>
      </c>
      <c r="E1206" s="21">
        <v>37</v>
      </c>
    </row>
    <row r="1207" spans="1:20" x14ac:dyDescent="0.2">
      <c r="A1207" s="20" t="s">
        <v>552</v>
      </c>
      <c r="B1207" s="21">
        <v>1</v>
      </c>
      <c r="C1207" s="21"/>
      <c r="D1207" s="21"/>
      <c r="E1207" s="21">
        <v>1</v>
      </c>
    </row>
    <row r="1208" spans="1:20" x14ac:dyDescent="0.2">
      <c r="A1208" s="20" t="s">
        <v>109</v>
      </c>
      <c r="B1208" s="21">
        <v>16</v>
      </c>
      <c r="C1208" s="21">
        <v>7</v>
      </c>
      <c r="D1208" s="21">
        <v>2</v>
      </c>
      <c r="E1208" s="21">
        <v>25</v>
      </c>
    </row>
    <row r="1209" spans="1:20" x14ac:dyDescent="0.2">
      <c r="A1209" s="20" t="s">
        <v>553</v>
      </c>
      <c r="B1209" s="21">
        <v>2</v>
      </c>
      <c r="C1209" s="21">
        <v>3</v>
      </c>
      <c r="D1209" s="21"/>
      <c r="E1209" s="21">
        <v>5</v>
      </c>
    </row>
    <row r="1210" spans="1:20" x14ac:dyDescent="0.2">
      <c r="A1210" s="20" t="s">
        <v>551</v>
      </c>
      <c r="B1210" s="21">
        <v>1</v>
      </c>
      <c r="C1210" s="21">
        <v>5</v>
      </c>
      <c r="D1210" s="21">
        <v>1</v>
      </c>
      <c r="E1210" s="21">
        <v>7</v>
      </c>
    </row>
    <row r="1211" spans="1:20" x14ac:dyDescent="0.2">
      <c r="A1211" s="20" t="s">
        <v>554</v>
      </c>
      <c r="B1211" s="21"/>
      <c r="C1211" s="21"/>
      <c r="D1211" s="21">
        <v>1</v>
      </c>
      <c r="E1211" s="21">
        <v>1</v>
      </c>
    </row>
    <row r="1212" spans="1:20" x14ac:dyDescent="0.2">
      <c r="A1212" s="20" t="s">
        <v>436</v>
      </c>
      <c r="B1212" s="21">
        <v>58</v>
      </c>
      <c r="C1212" s="21">
        <v>77</v>
      </c>
      <c r="D1212" s="21">
        <v>28</v>
      </c>
      <c r="E1212" s="21">
        <v>163</v>
      </c>
    </row>
    <row r="1214" spans="1:20" x14ac:dyDescent="0.2">
      <c r="A1214" s="19" t="s">
        <v>479</v>
      </c>
      <c r="B1214" s="19" t="s">
        <v>435</v>
      </c>
    </row>
    <row r="1215" spans="1:20" x14ac:dyDescent="0.2">
      <c r="A1215" s="19" t="s">
        <v>437</v>
      </c>
      <c r="B1215" s="4" t="s">
        <v>98</v>
      </c>
      <c r="C1215" s="4" t="s">
        <v>113</v>
      </c>
      <c r="D1215" s="4" t="s">
        <v>70</v>
      </c>
      <c r="E1215" s="4" t="s">
        <v>436</v>
      </c>
      <c r="O1215" s="19"/>
      <c r="P1215" s="19"/>
      <c r="Q1215" s="19"/>
      <c r="R1215" s="19"/>
      <c r="S1215" s="19"/>
      <c r="T1215" s="19"/>
    </row>
    <row r="1216" spans="1:20" x14ac:dyDescent="0.2">
      <c r="A1216" s="20" t="s">
        <v>78</v>
      </c>
      <c r="B1216" s="21">
        <v>6</v>
      </c>
      <c r="C1216" s="21">
        <v>5</v>
      </c>
      <c r="D1216" s="21">
        <v>16</v>
      </c>
      <c r="E1216" s="21">
        <v>27</v>
      </c>
    </row>
    <row r="1217" spans="1:5" x14ac:dyDescent="0.2">
      <c r="A1217" s="20" t="s">
        <v>549</v>
      </c>
      <c r="B1217" s="21">
        <v>1</v>
      </c>
      <c r="C1217" s="21"/>
      <c r="D1217" s="21">
        <v>1</v>
      </c>
      <c r="E1217" s="21">
        <v>2</v>
      </c>
    </row>
    <row r="1218" spans="1:5" x14ac:dyDescent="0.2">
      <c r="A1218" s="20" t="s">
        <v>101</v>
      </c>
      <c r="B1218" s="21">
        <v>12</v>
      </c>
      <c r="C1218" s="21">
        <v>16</v>
      </c>
      <c r="D1218" s="21">
        <v>30</v>
      </c>
      <c r="E1218" s="21">
        <v>58</v>
      </c>
    </row>
    <row r="1219" spans="1:5" x14ac:dyDescent="0.2">
      <c r="A1219" s="20" t="s">
        <v>126</v>
      </c>
      <c r="B1219" s="21">
        <v>7</v>
      </c>
      <c r="C1219" s="21">
        <v>7</v>
      </c>
      <c r="D1219" s="21">
        <v>23</v>
      </c>
      <c r="E1219" s="21">
        <v>37</v>
      </c>
    </row>
    <row r="1220" spans="1:5" x14ac:dyDescent="0.2">
      <c r="A1220" s="20" t="s">
        <v>552</v>
      </c>
      <c r="B1220" s="21">
        <v>1</v>
      </c>
      <c r="C1220" s="21"/>
      <c r="D1220" s="21"/>
      <c r="E1220" s="21">
        <v>1</v>
      </c>
    </row>
    <row r="1221" spans="1:5" x14ac:dyDescent="0.2">
      <c r="A1221" s="20" t="s">
        <v>109</v>
      </c>
      <c r="B1221" s="21">
        <v>5</v>
      </c>
      <c r="C1221" s="21">
        <v>4</v>
      </c>
      <c r="D1221" s="21">
        <v>16</v>
      </c>
      <c r="E1221" s="21">
        <v>25</v>
      </c>
    </row>
    <row r="1222" spans="1:5" x14ac:dyDescent="0.2">
      <c r="A1222" s="20" t="s">
        <v>553</v>
      </c>
      <c r="B1222" s="21">
        <v>2</v>
      </c>
      <c r="C1222" s="21">
        <v>1</v>
      </c>
      <c r="D1222" s="21">
        <v>2</v>
      </c>
      <c r="E1222" s="21">
        <v>5</v>
      </c>
    </row>
    <row r="1223" spans="1:5" x14ac:dyDescent="0.2">
      <c r="A1223" s="20" t="s">
        <v>551</v>
      </c>
      <c r="B1223" s="21">
        <v>3</v>
      </c>
      <c r="C1223" s="21">
        <v>1</v>
      </c>
      <c r="D1223" s="21">
        <v>3</v>
      </c>
      <c r="E1223" s="21">
        <v>7</v>
      </c>
    </row>
    <row r="1224" spans="1:5" x14ac:dyDescent="0.2">
      <c r="A1224" s="20" t="s">
        <v>554</v>
      </c>
      <c r="B1224" s="21"/>
      <c r="C1224" s="21"/>
      <c r="D1224" s="21">
        <v>1</v>
      </c>
      <c r="E1224" s="21">
        <v>1</v>
      </c>
    </row>
    <row r="1225" spans="1:5" x14ac:dyDescent="0.2">
      <c r="A1225" s="20" t="s">
        <v>436</v>
      </c>
      <c r="B1225" s="21">
        <v>37</v>
      </c>
      <c r="C1225" s="21">
        <v>34</v>
      </c>
      <c r="D1225" s="21">
        <v>92</v>
      </c>
      <c r="E1225" s="21">
        <v>163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970C9-061F-4FD7-9770-46ED8B896CB5}">
  <dimension ref="A2:Y72"/>
  <sheetViews>
    <sheetView topLeftCell="A37" workbookViewId="0">
      <selection activeCell="M50" sqref="M50"/>
    </sheetView>
  </sheetViews>
  <sheetFormatPr defaultRowHeight="12.75" x14ac:dyDescent="0.2"/>
  <sheetData>
    <row r="2" spans="1:21" x14ac:dyDescent="0.2">
      <c r="A2" t="s">
        <v>476</v>
      </c>
      <c r="B2" t="s">
        <v>435</v>
      </c>
      <c r="J2" s="4"/>
      <c r="K2" s="4"/>
      <c r="L2" s="4"/>
      <c r="M2" s="4"/>
    </row>
    <row r="3" spans="1:21" x14ac:dyDescent="0.2">
      <c r="A3" t="s">
        <v>437</v>
      </c>
      <c r="B3" t="s">
        <v>63</v>
      </c>
      <c r="C3" t="s">
        <v>86</v>
      </c>
      <c r="D3" t="s">
        <v>436</v>
      </c>
      <c r="J3" s="4"/>
      <c r="K3" s="4" t="s">
        <v>63</v>
      </c>
      <c r="L3" s="4" t="s">
        <v>86</v>
      </c>
      <c r="M3" s="4" t="s">
        <v>436</v>
      </c>
    </row>
    <row r="4" spans="1:21" x14ac:dyDescent="0.2">
      <c r="A4" t="s">
        <v>83</v>
      </c>
      <c r="B4">
        <v>39</v>
      </c>
      <c r="C4">
        <v>85</v>
      </c>
      <c r="D4">
        <v>124</v>
      </c>
      <c r="J4" s="4" t="s">
        <v>83</v>
      </c>
      <c r="K4" s="4">
        <f>B4</f>
        <v>39</v>
      </c>
      <c r="L4" s="4">
        <f>C4</f>
        <v>85</v>
      </c>
      <c r="M4" s="4">
        <v>124</v>
      </c>
      <c r="N4">
        <f>M4/$M$6</f>
        <v>0.76073619631901845</v>
      </c>
      <c r="P4">
        <f>K$6*$N4</f>
        <v>38.036809815950924</v>
      </c>
      <c r="Q4" s="4">
        <f>L$6*$N4</f>
        <v>85.963190184049083</v>
      </c>
      <c r="S4" s="98">
        <f>CHITEST(K4:L5,P4:Q5)</f>
        <v>0.70137478487456373</v>
      </c>
    </row>
    <row r="5" spans="1:21" x14ac:dyDescent="0.2">
      <c r="A5" t="s">
        <v>232</v>
      </c>
      <c r="C5">
        <v>2</v>
      </c>
      <c r="D5">
        <v>2</v>
      </c>
      <c r="J5" s="4" t="s">
        <v>106</v>
      </c>
      <c r="K5" s="4">
        <f>SUM(B5:B7)</f>
        <v>11</v>
      </c>
      <c r="L5" s="4">
        <f>SUM(C5:C7)</f>
        <v>28</v>
      </c>
      <c r="M5" s="4">
        <f>SUM(D5:D7)</f>
        <v>39</v>
      </c>
      <c r="N5" s="4">
        <f>M5/$M$6</f>
        <v>0.2392638036809816</v>
      </c>
      <c r="P5" s="4">
        <f>K$6*$N5</f>
        <v>11.963190184049081</v>
      </c>
      <c r="Q5" s="4">
        <f>L$6*$N5</f>
        <v>27.036809815950921</v>
      </c>
    </row>
    <row r="6" spans="1:21" x14ac:dyDescent="0.2">
      <c r="A6" t="s">
        <v>156</v>
      </c>
      <c r="C6">
        <v>2</v>
      </c>
      <c r="D6">
        <v>2</v>
      </c>
      <c r="J6" s="4" t="s">
        <v>436</v>
      </c>
      <c r="K6" s="4">
        <f>B8</f>
        <v>50</v>
      </c>
      <c r="L6" s="4">
        <f t="shared" ref="L6:M6" si="0">C8</f>
        <v>113</v>
      </c>
      <c r="M6" s="4">
        <f t="shared" si="0"/>
        <v>163</v>
      </c>
    </row>
    <row r="7" spans="1:21" x14ac:dyDescent="0.2">
      <c r="A7" t="s">
        <v>138</v>
      </c>
      <c r="B7">
        <v>11</v>
      </c>
      <c r="C7">
        <v>24</v>
      </c>
      <c r="D7">
        <v>35</v>
      </c>
      <c r="J7" s="4"/>
      <c r="K7" s="4"/>
      <c r="L7" s="4"/>
      <c r="M7" s="4"/>
    </row>
    <row r="8" spans="1:21" x14ac:dyDescent="0.2">
      <c r="A8" t="s">
        <v>436</v>
      </c>
      <c r="B8">
        <v>50</v>
      </c>
      <c r="C8">
        <v>113</v>
      </c>
      <c r="D8">
        <v>163</v>
      </c>
    </row>
    <row r="10" spans="1:21" x14ac:dyDescent="0.2">
      <c r="A10" t="s">
        <v>493</v>
      </c>
      <c r="B10" t="s">
        <v>435</v>
      </c>
      <c r="J10" s="4"/>
      <c r="K10" s="4"/>
      <c r="L10" s="4"/>
      <c r="M10" s="4"/>
      <c r="N10" s="4"/>
      <c r="O10" s="4"/>
    </row>
    <row r="11" spans="1:21" x14ac:dyDescent="0.2">
      <c r="A11" t="s">
        <v>437</v>
      </c>
      <c r="B11" t="s">
        <v>481</v>
      </c>
      <c r="C11" t="s">
        <v>482</v>
      </c>
      <c r="D11" t="s">
        <v>491</v>
      </c>
      <c r="E11" t="s">
        <v>436</v>
      </c>
      <c r="J11" s="4"/>
      <c r="K11" s="4" t="s">
        <v>481</v>
      </c>
      <c r="L11" s="4" t="s">
        <v>482</v>
      </c>
      <c r="M11" s="4" t="s">
        <v>491</v>
      </c>
      <c r="N11" s="4" t="s">
        <v>436</v>
      </c>
      <c r="O11" s="4"/>
    </row>
    <row r="12" spans="1:21" x14ac:dyDescent="0.2">
      <c r="A12" t="s">
        <v>83</v>
      </c>
      <c r="B12">
        <v>35</v>
      </c>
      <c r="C12">
        <v>52</v>
      </c>
      <c r="D12">
        <v>36</v>
      </c>
      <c r="E12">
        <v>123</v>
      </c>
      <c r="J12" s="4" t="s">
        <v>83</v>
      </c>
      <c r="K12" s="4">
        <f>B12</f>
        <v>35</v>
      </c>
      <c r="L12" s="4">
        <f>C12</f>
        <v>52</v>
      </c>
      <c r="M12" s="4">
        <f>D12</f>
        <v>36</v>
      </c>
      <c r="N12" s="4">
        <f>E12</f>
        <v>123</v>
      </c>
      <c r="O12" s="4">
        <f>N12/$N$14</f>
        <v>0.7592592592592593</v>
      </c>
      <c r="Q12" s="4">
        <f>K$14*$O12</f>
        <v>31.888888888888889</v>
      </c>
      <c r="R12" s="4">
        <f t="shared" ref="R12:S13" si="1">L$14*$O12</f>
        <v>54.666666666666671</v>
      </c>
      <c r="S12" s="4">
        <f t="shared" si="1"/>
        <v>36.444444444444443</v>
      </c>
      <c r="T12" s="4"/>
      <c r="U12" s="98">
        <f>CHITEST(K12:M13,Q12:S13)</f>
        <v>0.40179234143216225</v>
      </c>
    </row>
    <row r="13" spans="1:21" x14ac:dyDescent="0.2">
      <c r="A13" t="s">
        <v>232</v>
      </c>
      <c r="B13">
        <v>1</v>
      </c>
      <c r="C13">
        <v>1</v>
      </c>
      <c r="E13">
        <v>2</v>
      </c>
      <c r="J13" s="4" t="s">
        <v>106</v>
      </c>
      <c r="K13" s="4">
        <f>SUM(B13:B15)</f>
        <v>7</v>
      </c>
      <c r="L13" s="4">
        <f>SUM(C13:C15)</f>
        <v>20</v>
      </c>
      <c r="M13" s="4">
        <f t="shared" ref="M13:N13" si="2">SUM(D13:D15)</f>
        <v>12</v>
      </c>
      <c r="N13" s="4">
        <f t="shared" si="2"/>
        <v>39</v>
      </c>
      <c r="O13" s="4">
        <f>N13/$N$14</f>
        <v>0.24074074074074073</v>
      </c>
      <c r="Q13" s="4">
        <f>K$14*$O13</f>
        <v>10.111111111111111</v>
      </c>
      <c r="R13" s="4">
        <f t="shared" si="1"/>
        <v>17.333333333333332</v>
      </c>
      <c r="S13" s="4">
        <f t="shared" si="1"/>
        <v>11.555555555555555</v>
      </c>
      <c r="T13" s="4"/>
    </row>
    <row r="14" spans="1:21" x14ac:dyDescent="0.2">
      <c r="A14" t="s">
        <v>156</v>
      </c>
      <c r="C14">
        <v>1</v>
      </c>
      <c r="D14">
        <v>1</v>
      </c>
      <c r="E14">
        <v>2</v>
      </c>
      <c r="J14" s="4" t="s">
        <v>436</v>
      </c>
      <c r="K14" s="4">
        <f>B16</f>
        <v>42</v>
      </c>
      <c r="L14" s="4">
        <f t="shared" ref="L14" si="3">C16</f>
        <v>72</v>
      </c>
      <c r="M14" s="4">
        <f t="shared" ref="M14" si="4">D16</f>
        <v>48</v>
      </c>
      <c r="N14" s="4">
        <f t="shared" ref="N14" si="5">E16</f>
        <v>162</v>
      </c>
      <c r="O14" s="4"/>
    </row>
    <row r="15" spans="1:21" x14ac:dyDescent="0.2">
      <c r="A15" t="s">
        <v>138</v>
      </c>
      <c r="B15">
        <v>6</v>
      </c>
      <c r="C15">
        <v>18</v>
      </c>
      <c r="D15">
        <v>11</v>
      </c>
      <c r="E15">
        <v>35</v>
      </c>
    </row>
    <row r="16" spans="1:21" x14ac:dyDescent="0.2">
      <c r="A16" t="s">
        <v>436</v>
      </c>
      <c r="B16">
        <v>42</v>
      </c>
      <c r="C16">
        <v>72</v>
      </c>
      <c r="D16">
        <v>48</v>
      </c>
      <c r="E16">
        <v>162</v>
      </c>
    </row>
    <row r="18" spans="1:25" x14ac:dyDescent="0.2">
      <c r="A18" t="s">
        <v>478</v>
      </c>
      <c r="B18" t="s">
        <v>435</v>
      </c>
      <c r="J18" s="4" t="s">
        <v>476</v>
      </c>
      <c r="K18" s="4" t="s">
        <v>435</v>
      </c>
      <c r="L18" s="4"/>
      <c r="M18" s="4"/>
      <c r="N18" s="4"/>
    </row>
    <row r="19" spans="1:25" x14ac:dyDescent="0.2">
      <c r="A19" t="s">
        <v>437</v>
      </c>
      <c r="B19" t="s">
        <v>116</v>
      </c>
      <c r="C19" t="s">
        <v>64</v>
      </c>
      <c r="D19" t="s">
        <v>136</v>
      </c>
      <c r="E19" t="s">
        <v>149</v>
      </c>
      <c r="F19" t="s">
        <v>436</v>
      </c>
      <c r="J19" s="4" t="s">
        <v>437</v>
      </c>
      <c r="K19" s="4"/>
      <c r="L19" s="4" t="s">
        <v>562</v>
      </c>
      <c r="M19" s="4" t="s">
        <v>436</v>
      </c>
      <c r="N19" s="4"/>
    </row>
    <row r="20" spans="1:25" x14ac:dyDescent="0.2">
      <c r="A20" t="s">
        <v>83</v>
      </c>
      <c r="B20">
        <v>42</v>
      </c>
      <c r="C20">
        <v>75</v>
      </c>
      <c r="D20">
        <v>4</v>
      </c>
      <c r="E20">
        <v>3</v>
      </c>
      <c r="F20">
        <v>124</v>
      </c>
      <c r="J20" s="4" t="s">
        <v>83</v>
      </c>
      <c r="K20" s="4">
        <v>49</v>
      </c>
      <c r="L20" s="4">
        <f>C20</f>
        <v>75</v>
      </c>
      <c r="M20" s="4">
        <f>K20+L20</f>
        <v>124</v>
      </c>
      <c r="N20" s="4">
        <f>M20/$M$22</f>
        <v>0.76073619631901845</v>
      </c>
      <c r="Q20" s="4">
        <f>K$22*$N20</f>
        <v>53.25153374233129</v>
      </c>
      <c r="R20" s="4">
        <f t="shared" ref="R20:R21" si="6">L$22*$N20</f>
        <v>70.74846625766871</v>
      </c>
      <c r="S20" s="4"/>
      <c r="U20" s="98">
        <f>CHITEST(K20:L21,Q20:R21)</f>
        <v>0.11482752505561007</v>
      </c>
    </row>
    <row r="21" spans="1:25" x14ac:dyDescent="0.2">
      <c r="A21" t="s">
        <v>232</v>
      </c>
      <c r="B21">
        <v>1</v>
      </c>
      <c r="C21">
        <v>1</v>
      </c>
      <c r="F21">
        <v>2</v>
      </c>
      <c r="J21" s="4" t="s">
        <v>106</v>
      </c>
      <c r="K21" s="4">
        <v>21</v>
      </c>
      <c r="L21" s="4">
        <f>SUM(C21:C23)</f>
        <v>18</v>
      </c>
      <c r="M21" s="4">
        <f t="shared" ref="M21:M22" si="7">K21+L21</f>
        <v>39</v>
      </c>
      <c r="N21" s="4">
        <f>M21/$M$22</f>
        <v>0.2392638036809816</v>
      </c>
      <c r="O21" s="4"/>
      <c r="Q21" s="4">
        <f>K$22*$N21</f>
        <v>16.748466257668714</v>
      </c>
      <c r="R21" s="4">
        <f t="shared" si="6"/>
        <v>22.25153374233129</v>
      </c>
      <c r="S21" s="4"/>
    </row>
    <row r="22" spans="1:25" x14ac:dyDescent="0.2">
      <c r="A22" t="s">
        <v>156</v>
      </c>
      <c r="B22">
        <v>1</v>
      </c>
      <c r="D22">
        <v>1</v>
      </c>
      <c r="F22">
        <v>2</v>
      </c>
      <c r="J22" s="4" t="s">
        <v>436</v>
      </c>
      <c r="K22" s="4">
        <v>70</v>
      </c>
      <c r="L22" s="4">
        <f t="shared" ref="L22" si="8">C24</f>
        <v>93</v>
      </c>
      <c r="M22" s="4">
        <f t="shared" si="7"/>
        <v>163</v>
      </c>
      <c r="N22" s="4"/>
      <c r="O22" s="4"/>
    </row>
    <row r="23" spans="1:25" x14ac:dyDescent="0.2">
      <c r="A23" t="s">
        <v>138</v>
      </c>
      <c r="B23">
        <v>14</v>
      </c>
      <c r="C23">
        <v>17</v>
      </c>
      <c r="D23">
        <v>3</v>
      </c>
      <c r="E23">
        <v>1</v>
      </c>
      <c r="F23">
        <v>35</v>
      </c>
    </row>
    <row r="24" spans="1:25" x14ac:dyDescent="0.2">
      <c r="A24" t="s">
        <v>436</v>
      </c>
      <c r="B24">
        <v>58</v>
      </c>
      <c r="C24">
        <v>93</v>
      </c>
      <c r="D24">
        <v>8</v>
      </c>
      <c r="E24">
        <v>4</v>
      </c>
      <c r="F24">
        <v>163</v>
      </c>
    </row>
    <row r="26" spans="1:25" x14ac:dyDescent="0.2">
      <c r="A26" t="s">
        <v>498</v>
      </c>
      <c r="B26" t="s">
        <v>435</v>
      </c>
      <c r="J26" s="4" t="s">
        <v>476</v>
      </c>
      <c r="K26" s="4" t="s">
        <v>435</v>
      </c>
      <c r="L26" s="4"/>
      <c r="M26" s="4"/>
      <c r="N26" s="4"/>
    </row>
    <row r="27" spans="1:25" x14ac:dyDescent="0.2">
      <c r="A27" t="s">
        <v>437</v>
      </c>
      <c r="B27" t="s">
        <v>65</v>
      </c>
      <c r="C27" t="s">
        <v>494</v>
      </c>
      <c r="D27" t="s">
        <v>495</v>
      </c>
      <c r="E27" t="s">
        <v>525</v>
      </c>
      <c r="F27" t="s">
        <v>117</v>
      </c>
      <c r="G27" t="s">
        <v>436</v>
      </c>
      <c r="J27" s="4" t="s">
        <v>437</v>
      </c>
      <c r="K27" s="4" t="s">
        <v>65</v>
      </c>
      <c r="L27" s="4" t="s">
        <v>494</v>
      </c>
      <c r="M27" s="4" t="s">
        <v>495</v>
      </c>
      <c r="N27" s="4" t="s">
        <v>525</v>
      </c>
      <c r="O27" s="4" t="s">
        <v>117</v>
      </c>
      <c r="P27" s="4" t="s">
        <v>436</v>
      </c>
    </row>
    <row r="28" spans="1:25" x14ac:dyDescent="0.2">
      <c r="A28" t="s">
        <v>83</v>
      </c>
      <c r="B28">
        <v>48</v>
      </c>
      <c r="C28">
        <v>14</v>
      </c>
      <c r="D28">
        <v>24</v>
      </c>
      <c r="E28">
        <v>19</v>
      </c>
      <c r="F28">
        <v>19</v>
      </c>
      <c r="G28">
        <v>124</v>
      </c>
      <c r="J28" s="4" t="s">
        <v>83</v>
      </c>
      <c r="K28" s="4">
        <f t="shared" ref="K28:P28" si="9">B28</f>
        <v>48</v>
      </c>
      <c r="L28" s="4">
        <f t="shared" si="9"/>
        <v>14</v>
      </c>
      <c r="M28" s="4">
        <f t="shared" si="9"/>
        <v>24</v>
      </c>
      <c r="N28" s="4">
        <f t="shared" si="9"/>
        <v>19</v>
      </c>
      <c r="O28" s="4">
        <f t="shared" si="9"/>
        <v>19</v>
      </c>
      <c r="P28" s="4">
        <f t="shared" si="9"/>
        <v>124</v>
      </c>
      <c r="Q28" s="4">
        <f>P28/$P$30</f>
        <v>0.76073619631901845</v>
      </c>
      <c r="S28" s="4">
        <f>K$30*$Q28</f>
        <v>50.20858895705522</v>
      </c>
      <c r="T28" s="4">
        <f t="shared" ref="T28:V28" si="10">L$30*$Q28</f>
        <v>12.932515337423315</v>
      </c>
      <c r="U28" s="4">
        <f t="shared" si="10"/>
        <v>22.822085889570552</v>
      </c>
      <c r="V28" s="4">
        <f t="shared" si="10"/>
        <v>18.257668711656443</v>
      </c>
      <c r="W28" s="4">
        <f>O$30*$Q28</f>
        <v>19.779141104294482</v>
      </c>
      <c r="Y28" s="98">
        <f>CHITEST(K28:O29,S28:W29)</f>
        <v>0.86428188784949755</v>
      </c>
    </row>
    <row r="29" spans="1:25" x14ac:dyDescent="0.2">
      <c r="A29" t="s">
        <v>232</v>
      </c>
      <c r="B29">
        <v>2</v>
      </c>
      <c r="G29">
        <v>2</v>
      </c>
      <c r="J29" s="4" t="s">
        <v>106</v>
      </c>
      <c r="K29" s="4">
        <f>SUM(B29:B31)</f>
        <v>18</v>
      </c>
      <c r="L29" s="4">
        <f>SUM(C29:C31)</f>
        <v>3</v>
      </c>
      <c r="M29" s="4">
        <f t="shared" ref="M29" si="11">SUM(D29:D31)</f>
        <v>6</v>
      </c>
      <c r="N29" s="4">
        <f t="shared" ref="N29:P29" si="12">SUM(E29:E31)</f>
        <v>5</v>
      </c>
      <c r="O29" s="4">
        <f t="shared" si="12"/>
        <v>7</v>
      </c>
      <c r="P29" s="4">
        <f t="shared" si="12"/>
        <v>39</v>
      </c>
      <c r="Q29" s="4">
        <f>P29/$P$30</f>
        <v>0.2392638036809816</v>
      </c>
      <c r="S29" s="4">
        <f>K$30*$Q29</f>
        <v>15.791411042944786</v>
      </c>
      <c r="T29" s="4">
        <f t="shared" ref="T29" si="13">L$30*$Q29</f>
        <v>4.0674846625766872</v>
      </c>
      <c r="U29" s="4">
        <f t="shared" ref="U29" si="14">M$30*$Q29</f>
        <v>7.1779141104294482</v>
      </c>
      <c r="V29" s="4">
        <f t="shared" ref="V29" si="15">N$30*$Q29</f>
        <v>5.7423312883435589</v>
      </c>
      <c r="W29" s="4">
        <f>O$30*$Q29</f>
        <v>6.220858895705522</v>
      </c>
    </row>
    <row r="30" spans="1:25" x14ac:dyDescent="0.2">
      <c r="A30" t="s">
        <v>156</v>
      </c>
      <c r="F30">
        <v>2</v>
      </c>
      <c r="G30">
        <v>2</v>
      </c>
      <c r="J30" s="4" t="s">
        <v>436</v>
      </c>
      <c r="K30" s="4">
        <f>B32</f>
        <v>66</v>
      </c>
      <c r="L30" s="4">
        <f t="shared" ref="L30" si="16">C32</f>
        <v>17</v>
      </c>
      <c r="M30" s="4">
        <f t="shared" ref="M30" si="17">D32</f>
        <v>30</v>
      </c>
      <c r="N30" s="4">
        <f t="shared" ref="N30:P30" si="18">E32</f>
        <v>24</v>
      </c>
      <c r="O30" s="4">
        <f t="shared" si="18"/>
        <v>26</v>
      </c>
      <c r="P30" s="4">
        <f t="shared" si="18"/>
        <v>163</v>
      </c>
    </row>
    <row r="31" spans="1:25" x14ac:dyDescent="0.2">
      <c r="A31" t="s">
        <v>138</v>
      </c>
      <c r="B31">
        <v>16</v>
      </c>
      <c r="C31">
        <v>3</v>
      </c>
      <c r="D31">
        <v>6</v>
      </c>
      <c r="E31">
        <v>5</v>
      </c>
      <c r="F31">
        <v>5</v>
      </c>
      <c r="G31">
        <v>35</v>
      </c>
    </row>
    <row r="32" spans="1:25" x14ac:dyDescent="0.2">
      <c r="A32" t="s">
        <v>436</v>
      </c>
      <c r="B32">
        <v>66</v>
      </c>
      <c r="C32">
        <v>17</v>
      </c>
      <c r="D32">
        <v>30</v>
      </c>
      <c r="E32">
        <v>24</v>
      </c>
      <c r="F32">
        <v>26</v>
      </c>
      <c r="G32">
        <v>163</v>
      </c>
    </row>
    <row r="34" spans="1:24" x14ac:dyDescent="0.2">
      <c r="A34" t="s">
        <v>477</v>
      </c>
      <c r="B34" t="s">
        <v>435</v>
      </c>
      <c r="J34" s="4" t="s">
        <v>476</v>
      </c>
      <c r="K34" s="4" t="s">
        <v>435</v>
      </c>
      <c r="L34" s="4"/>
      <c r="M34" s="4"/>
      <c r="N34" s="4"/>
      <c r="O34" s="4"/>
      <c r="P34" s="4"/>
    </row>
    <row r="35" spans="1:24" x14ac:dyDescent="0.2">
      <c r="A35" t="s">
        <v>437</v>
      </c>
      <c r="B35" t="s">
        <v>66</v>
      </c>
      <c r="C35" t="s">
        <v>118</v>
      </c>
      <c r="D35" t="s">
        <v>87</v>
      </c>
      <c r="E35" t="s">
        <v>104</v>
      </c>
      <c r="F35" t="s">
        <v>436</v>
      </c>
      <c r="J35" s="4" t="s">
        <v>437</v>
      </c>
      <c r="K35" s="4" t="s">
        <v>66</v>
      </c>
      <c r="L35" s="4" t="s">
        <v>118</v>
      </c>
      <c r="M35" s="4" t="s">
        <v>87</v>
      </c>
      <c r="N35" s="4" t="s">
        <v>104</v>
      </c>
      <c r="O35" s="4" t="s">
        <v>436</v>
      </c>
      <c r="P35" s="4"/>
    </row>
    <row r="36" spans="1:24" x14ac:dyDescent="0.2">
      <c r="A36" t="s">
        <v>83</v>
      </c>
      <c r="B36">
        <v>35</v>
      </c>
      <c r="C36">
        <v>22</v>
      </c>
      <c r="D36">
        <v>32</v>
      </c>
      <c r="E36">
        <v>35</v>
      </c>
      <c r="F36">
        <v>124</v>
      </c>
      <c r="J36" s="4" t="s">
        <v>83</v>
      </c>
      <c r="K36" s="4">
        <f>B36</f>
        <v>35</v>
      </c>
      <c r="L36" s="4">
        <f>C36</f>
        <v>22</v>
      </c>
      <c r="M36" s="4">
        <f>D36</f>
        <v>32</v>
      </c>
      <c r="N36" s="4">
        <f>E36</f>
        <v>35</v>
      </c>
      <c r="O36" s="4">
        <f>F36</f>
        <v>124</v>
      </c>
      <c r="P36" s="4">
        <f>O36/$M$22</f>
        <v>0.76073619631901845</v>
      </c>
      <c r="S36" s="4">
        <f>K$38*$P36</f>
        <v>34.233128834355831</v>
      </c>
      <c r="T36" s="4">
        <f t="shared" ref="T36:V37" si="19">L$38*$P36</f>
        <v>22.061349693251536</v>
      </c>
      <c r="U36" s="4">
        <f t="shared" si="19"/>
        <v>32.711656441717793</v>
      </c>
      <c r="V36" s="4">
        <f t="shared" si="19"/>
        <v>34.993865030674847</v>
      </c>
      <c r="W36" s="4"/>
      <c r="X36" s="98">
        <f>CHITEST(K36:N37,S36:V37)</f>
        <v>0.98702335722997114</v>
      </c>
    </row>
    <row r="37" spans="1:24" x14ac:dyDescent="0.2">
      <c r="A37" t="s">
        <v>232</v>
      </c>
      <c r="D37">
        <v>1</v>
      </c>
      <c r="E37">
        <v>1</v>
      </c>
      <c r="F37">
        <v>2</v>
      </c>
      <c r="J37" s="4" t="s">
        <v>106</v>
      </c>
      <c r="K37" s="4">
        <f>SUM(B37:B39)</f>
        <v>10</v>
      </c>
      <c r="L37" s="4">
        <f>SUM(C37:C39)</f>
        <v>7</v>
      </c>
      <c r="M37" s="4">
        <f t="shared" ref="M37" si="20">SUM(D37:D39)</f>
        <v>11</v>
      </c>
      <c r="N37" s="4">
        <f t="shared" ref="N37" si="21">SUM(E37:E39)</f>
        <v>11</v>
      </c>
      <c r="O37" s="4">
        <f t="shared" ref="O37" si="22">SUM(F37:F39)</f>
        <v>39</v>
      </c>
      <c r="P37" s="4">
        <f>O37/$M$22</f>
        <v>0.2392638036809816</v>
      </c>
      <c r="S37" s="4">
        <f>K$38*$P37</f>
        <v>10.766871165644172</v>
      </c>
      <c r="T37" s="4">
        <f t="shared" si="19"/>
        <v>6.9386503067484666</v>
      </c>
      <c r="U37" s="4">
        <f t="shared" si="19"/>
        <v>10.288343558282209</v>
      </c>
      <c r="V37" s="4">
        <f t="shared" si="19"/>
        <v>11.006134969325153</v>
      </c>
      <c r="W37" s="4"/>
    </row>
    <row r="38" spans="1:24" x14ac:dyDescent="0.2">
      <c r="A38" t="s">
        <v>156</v>
      </c>
      <c r="B38">
        <v>2</v>
      </c>
      <c r="F38">
        <v>2</v>
      </c>
      <c r="J38" s="4" t="s">
        <v>436</v>
      </c>
      <c r="K38" s="4">
        <f>B40</f>
        <v>45</v>
      </c>
      <c r="L38" s="4">
        <f t="shared" ref="L38" si="23">C40</f>
        <v>29</v>
      </c>
      <c r="M38" s="4">
        <f t="shared" ref="M38" si="24">D40</f>
        <v>43</v>
      </c>
      <c r="N38" s="4">
        <f t="shared" ref="N38" si="25">E40</f>
        <v>46</v>
      </c>
      <c r="O38" s="4">
        <f t="shared" ref="O38" si="26">F40</f>
        <v>163</v>
      </c>
      <c r="P38" s="4"/>
    </row>
    <row r="39" spans="1:24" x14ac:dyDescent="0.2">
      <c r="A39" t="s">
        <v>138</v>
      </c>
      <c r="B39">
        <v>8</v>
      </c>
      <c r="C39">
        <v>7</v>
      </c>
      <c r="D39">
        <v>10</v>
      </c>
      <c r="E39">
        <v>10</v>
      </c>
      <c r="F39">
        <v>35</v>
      </c>
    </row>
    <row r="40" spans="1:24" x14ac:dyDescent="0.2">
      <c r="A40" t="s">
        <v>436</v>
      </c>
      <c r="B40">
        <v>45</v>
      </c>
      <c r="C40">
        <v>29</v>
      </c>
      <c r="D40">
        <v>43</v>
      </c>
      <c r="E40">
        <v>46</v>
      </c>
      <c r="F40">
        <v>163</v>
      </c>
    </row>
    <row r="42" spans="1:24" x14ac:dyDescent="0.2">
      <c r="A42" t="s">
        <v>522</v>
      </c>
      <c r="B42" t="s">
        <v>435</v>
      </c>
      <c r="J42" s="4" t="s">
        <v>476</v>
      </c>
      <c r="K42" s="4" t="s">
        <v>435</v>
      </c>
      <c r="L42" s="4"/>
      <c r="M42" s="4"/>
      <c r="N42" s="4"/>
      <c r="O42" s="4"/>
      <c r="P42" s="4"/>
    </row>
    <row r="43" spans="1:24" x14ac:dyDescent="0.2">
      <c r="A43" t="s">
        <v>437</v>
      </c>
      <c r="B43" t="s">
        <v>530</v>
      </c>
      <c r="C43" t="s">
        <v>529</v>
      </c>
      <c r="D43" t="s">
        <v>528</v>
      </c>
      <c r="E43" t="s">
        <v>527</v>
      </c>
      <c r="F43" t="s">
        <v>492</v>
      </c>
      <c r="G43" t="s">
        <v>436</v>
      </c>
      <c r="J43" s="4" t="s">
        <v>437</v>
      </c>
      <c r="K43" s="4" t="s">
        <v>530</v>
      </c>
      <c r="L43" s="4" t="s">
        <v>529</v>
      </c>
      <c r="M43" s="4" t="s">
        <v>528</v>
      </c>
      <c r="N43" s="4" t="s">
        <v>527</v>
      </c>
      <c r="O43" s="4" t="s">
        <v>436</v>
      </c>
    </row>
    <row r="44" spans="1:24" x14ac:dyDescent="0.2">
      <c r="A44" t="s">
        <v>83</v>
      </c>
      <c r="B44">
        <v>17</v>
      </c>
      <c r="C44">
        <v>49</v>
      </c>
      <c r="D44">
        <v>39</v>
      </c>
      <c r="E44">
        <v>14</v>
      </c>
      <c r="G44">
        <v>119</v>
      </c>
      <c r="J44" s="4" t="s">
        <v>83</v>
      </c>
      <c r="K44" s="4">
        <f>B44</f>
        <v>17</v>
      </c>
      <c r="L44" s="4">
        <f>C44</f>
        <v>49</v>
      </c>
      <c r="M44" s="4">
        <f>D44</f>
        <v>39</v>
      </c>
      <c r="N44" s="4">
        <f>E44</f>
        <v>14</v>
      </c>
      <c r="O44" s="4">
        <f>G44</f>
        <v>119</v>
      </c>
      <c r="P44" s="4">
        <f>O44/$O$46</f>
        <v>0.77272727272727271</v>
      </c>
      <c r="S44" s="4">
        <f>K$46*$P44</f>
        <v>17.772727272727273</v>
      </c>
      <c r="T44" s="4">
        <f t="shared" ref="T44:V45" si="27">L$46*$P44</f>
        <v>48.68181818181818</v>
      </c>
      <c r="U44" s="4">
        <f t="shared" si="27"/>
        <v>40.18181818181818</v>
      </c>
      <c r="V44" s="4">
        <f>N$46*$P44</f>
        <v>12.363636363636363</v>
      </c>
      <c r="X44" s="98">
        <f>CHITEST(K44:N45,S44:V45)</f>
        <v>0.73797094547985298</v>
      </c>
    </row>
    <row r="45" spans="1:24" x14ac:dyDescent="0.2">
      <c r="A45" t="s">
        <v>232</v>
      </c>
      <c r="C45">
        <v>1</v>
      </c>
      <c r="E45">
        <v>1</v>
      </c>
      <c r="G45">
        <v>2</v>
      </c>
      <c r="J45" s="4" t="s">
        <v>106</v>
      </c>
      <c r="K45" s="4">
        <f>SUM(B45:B47)</f>
        <v>6</v>
      </c>
      <c r="L45" s="4">
        <f>SUM(C45:C47)</f>
        <v>14</v>
      </c>
      <c r="M45" s="4">
        <f t="shared" ref="M45" si="28">SUM(D45:D47)</f>
        <v>13</v>
      </c>
      <c r="N45" s="4">
        <f t="shared" ref="N45" si="29">SUM(E45:E47)</f>
        <v>2</v>
      </c>
      <c r="O45" s="4">
        <f>SUM(G45:G47)</f>
        <v>35</v>
      </c>
      <c r="P45" s="4">
        <f>O45/$O$46</f>
        <v>0.22727272727272727</v>
      </c>
      <c r="S45" s="4">
        <f>K$46*$P45</f>
        <v>5.2272727272727275</v>
      </c>
      <c r="T45" s="4">
        <f t="shared" si="27"/>
        <v>14.318181818181818</v>
      </c>
      <c r="U45" s="4">
        <f t="shared" si="27"/>
        <v>11.818181818181818</v>
      </c>
      <c r="V45" s="4">
        <f t="shared" si="27"/>
        <v>3.6363636363636362</v>
      </c>
    </row>
    <row r="46" spans="1:24" x14ac:dyDescent="0.2">
      <c r="A46" t="s">
        <v>156</v>
      </c>
      <c r="B46">
        <v>2</v>
      </c>
      <c r="G46">
        <v>2</v>
      </c>
      <c r="J46" s="4" t="s">
        <v>436</v>
      </c>
      <c r="K46" s="4">
        <f>B48</f>
        <v>23</v>
      </c>
      <c r="L46" s="4">
        <f t="shared" ref="L46" si="30">C48</f>
        <v>63</v>
      </c>
      <c r="M46" s="4">
        <f t="shared" ref="M46" si="31">D48</f>
        <v>52</v>
      </c>
      <c r="N46" s="4">
        <f t="shared" ref="N46" si="32">E48</f>
        <v>16</v>
      </c>
      <c r="O46" s="4">
        <f>G48</f>
        <v>154</v>
      </c>
    </row>
    <row r="47" spans="1:24" x14ac:dyDescent="0.2">
      <c r="A47" t="s">
        <v>138</v>
      </c>
      <c r="B47">
        <v>4</v>
      </c>
      <c r="C47">
        <v>13</v>
      </c>
      <c r="D47">
        <v>13</v>
      </c>
      <c r="E47">
        <v>1</v>
      </c>
      <c r="G47">
        <v>31</v>
      </c>
    </row>
    <row r="48" spans="1:24" x14ac:dyDescent="0.2">
      <c r="A48" t="s">
        <v>436</v>
      </c>
      <c r="B48">
        <v>23</v>
      </c>
      <c r="C48">
        <v>63</v>
      </c>
      <c r="D48">
        <v>52</v>
      </c>
      <c r="E48">
        <v>16</v>
      </c>
      <c r="G48">
        <v>154</v>
      </c>
    </row>
    <row r="50" spans="1:24" x14ac:dyDescent="0.2">
      <c r="A50" t="s">
        <v>523</v>
      </c>
      <c r="B50" t="s">
        <v>435</v>
      </c>
      <c r="J50" s="4" t="s">
        <v>476</v>
      </c>
      <c r="K50" s="4" t="s">
        <v>435</v>
      </c>
      <c r="L50" s="4"/>
      <c r="M50" s="4"/>
      <c r="N50" s="4"/>
      <c r="O50" s="4"/>
    </row>
    <row r="51" spans="1:24" x14ac:dyDescent="0.2">
      <c r="A51" t="s">
        <v>437</v>
      </c>
      <c r="B51" t="s">
        <v>97</v>
      </c>
      <c r="C51" t="s">
        <v>531</v>
      </c>
      <c r="D51" t="s">
        <v>532</v>
      </c>
      <c r="E51" t="s">
        <v>436</v>
      </c>
      <c r="J51" s="4" t="s">
        <v>437</v>
      </c>
      <c r="K51" s="4" t="s">
        <v>97</v>
      </c>
      <c r="L51" s="4" t="s">
        <v>531</v>
      </c>
      <c r="M51" s="4" t="s">
        <v>532</v>
      </c>
      <c r="N51" s="4" t="s">
        <v>436</v>
      </c>
      <c r="O51" s="4"/>
    </row>
    <row r="52" spans="1:24" x14ac:dyDescent="0.2">
      <c r="A52" t="s">
        <v>83</v>
      </c>
      <c r="B52">
        <v>44</v>
      </c>
      <c r="C52">
        <v>60</v>
      </c>
      <c r="D52">
        <v>20</v>
      </c>
      <c r="E52">
        <v>124</v>
      </c>
      <c r="J52" s="4" t="s">
        <v>83</v>
      </c>
      <c r="K52" s="4">
        <f>B52</f>
        <v>44</v>
      </c>
      <c r="L52" s="4">
        <f>C52</f>
        <v>60</v>
      </c>
      <c r="M52" s="4">
        <f>D52</f>
        <v>20</v>
      </c>
      <c r="N52" s="4">
        <f>E52</f>
        <v>124</v>
      </c>
      <c r="O52" s="4">
        <f>N52/$M$22</f>
        <v>0.76073619631901845</v>
      </c>
      <c r="S52" s="4">
        <f>K$54*$O52</f>
        <v>44.122699386503072</v>
      </c>
      <c r="T52" s="4">
        <f t="shared" ref="T52:U53" si="33">L$54*$O52</f>
        <v>58.576687116564422</v>
      </c>
      <c r="U52" s="4">
        <f t="shared" si="33"/>
        <v>21.300613496932517</v>
      </c>
      <c r="V52" s="4"/>
      <c r="X52" s="98">
        <f>CHITEST(K52:M53,S52:U53)</f>
        <v>0.78746011640068592</v>
      </c>
    </row>
    <row r="53" spans="1:24" x14ac:dyDescent="0.2">
      <c r="A53" t="s">
        <v>232</v>
      </c>
      <c r="C53">
        <v>1</v>
      </c>
      <c r="D53">
        <v>1</v>
      </c>
      <c r="E53">
        <v>2</v>
      </c>
      <c r="J53" s="4" t="s">
        <v>106</v>
      </c>
      <c r="K53" s="4">
        <f>SUM(B53:B55)</f>
        <v>14</v>
      </c>
      <c r="L53" s="4">
        <f>SUM(C53:C55)</f>
        <v>17</v>
      </c>
      <c r="M53" s="4">
        <f t="shared" ref="M53" si="34">SUM(D53:D55)</f>
        <v>8</v>
      </c>
      <c r="N53" s="4">
        <f t="shared" ref="N53" si="35">SUM(E53:E55)</f>
        <v>39</v>
      </c>
      <c r="O53" s="4">
        <f>N53/$M$22</f>
        <v>0.2392638036809816</v>
      </c>
      <c r="S53" s="4">
        <f>K$54*$O53</f>
        <v>13.877300613496933</v>
      </c>
      <c r="T53" s="4">
        <f t="shared" si="33"/>
        <v>18.423312883435582</v>
      </c>
      <c r="U53" s="4">
        <f t="shared" si="33"/>
        <v>6.6993865030674851</v>
      </c>
      <c r="V53" s="4"/>
    </row>
    <row r="54" spans="1:24" x14ac:dyDescent="0.2">
      <c r="A54" t="s">
        <v>156</v>
      </c>
      <c r="B54">
        <v>2</v>
      </c>
      <c r="E54">
        <v>2</v>
      </c>
      <c r="J54" s="4" t="s">
        <v>436</v>
      </c>
      <c r="K54" s="4">
        <f>B56</f>
        <v>58</v>
      </c>
      <c r="L54" s="4">
        <f t="shared" ref="L54" si="36">C56</f>
        <v>77</v>
      </c>
      <c r="M54" s="4">
        <f t="shared" ref="M54" si="37">D56</f>
        <v>28</v>
      </c>
      <c r="N54" s="4">
        <f t="shared" ref="N54" si="38">E56</f>
        <v>163</v>
      </c>
      <c r="O54" s="4"/>
    </row>
    <row r="55" spans="1:24" x14ac:dyDescent="0.2">
      <c r="A55" t="s">
        <v>138</v>
      </c>
      <c r="B55">
        <v>12</v>
      </c>
      <c r="C55">
        <v>16</v>
      </c>
      <c r="D55">
        <v>7</v>
      </c>
      <c r="E55">
        <v>35</v>
      </c>
    </row>
    <row r="56" spans="1:24" x14ac:dyDescent="0.2">
      <c r="A56" t="s">
        <v>436</v>
      </c>
      <c r="B56">
        <v>58</v>
      </c>
      <c r="C56">
        <v>77</v>
      </c>
      <c r="D56">
        <v>28</v>
      </c>
      <c r="E56">
        <v>163</v>
      </c>
    </row>
    <row r="58" spans="1:24" x14ac:dyDescent="0.2">
      <c r="A58" t="s">
        <v>479</v>
      </c>
      <c r="B58" t="s">
        <v>435</v>
      </c>
      <c r="J58" s="4" t="s">
        <v>476</v>
      </c>
      <c r="K58" s="4" t="s">
        <v>435</v>
      </c>
      <c r="L58" s="4"/>
      <c r="M58" s="4"/>
      <c r="N58" s="4"/>
      <c r="O58" s="4"/>
    </row>
    <row r="59" spans="1:24" x14ac:dyDescent="0.2">
      <c r="A59" t="s">
        <v>437</v>
      </c>
      <c r="B59" t="s">
        <v>98</v>
      </c>
      <c r="C59" t="s">
        <v>113</v>
      </c>
      <c r="D59" t="s">
        <v>70</v>
      </c>
      <c r="E59" t="s">
        <v>436</v>
      </c>
      <c r="J59" s="4" t="s">
        <v>437</v>
      </c>
      <c r="K59" s="4" t="s">
        <v>98</v>
      </c>
      <c r="L59" s="4" t="s">
        <v>113</v>
      </c>
      <c r="M59" s="4" t="s">
        <v>70</v>
      </c>
      <c r="N59" s="4" t="s">
        <v>436</v>
      </c>
      <c r="O59" s="4"/>
    </row>
    <row r="60" spans="1:24" x14ac:dyDescent="0.2">
      <c r="A60" t="s">
        <v>83</v>
      </c>
      <c r="B60">
        <v>28</v>
      </c>
      <c r="C60">
        <v>27</v>
      </c>
      <c r="D60">
        <v>69</v>
      </c>
      <c r="E60">
        <v>124</v>
      </c>
      <c r="J60" s="4" t="s">
        <v>83</v>
      </c>
      <c r="K60" s="4">
        <f>B60</f>
        <v>28</v>
      </c>
      <c r="L60" s="4">
        <f>C60</f>
        <v>27</v>
      </c>
      <c r="M60" s="4">
        <f>D60</f>
        <v>69</v>
      </c>
      <c r="N60" s="4">
        <f>E60</f>
        <v>124</v>
      </c>
      <c r="O60" s="4">
        <f>N60/$M$22</f>
        <v>0.76073619631901845</v>
      </c>
      <c r="S60" s="4">
        <f>K$62*$O60</f>
        <v>28.147239263803684</v>
      </c>
      <c r="T60" s="4">
        <f t="shared" ref="T60:U61" si="39">L$62*$O60</f>
        <v>25.865030674846629</v>
      </c>
      <c r="U60" s="4">
        <f t="shared" si="39"/>
        <v>69.987730061349694</v>
      </c>
      <c r="V60" s="4"/>
      <c r="X60" s="98">
        <f>CHITEST(K60:M61,S60:U61)</f>
        <v>0.87387715437488722</v>
      </c>
    </row>
    <row r="61" spans="1:24" x14ac:dyDescent="0.2">
      <c r="A61" t="s">
        <v>232</v>
      </c>
      <c r="D61">
        <v>2</v>
      </c>
      <c r="E61">
        <v>2</v>
      </c>
      <c r="J61" s="4" t="s">
        <v>106</v>
      </c>
      <c r="K61" s="4">
        <f>SUM(B61:B63)</f>
        <v>9</v>
      </c>
      <c r="L61" s="4">
        <f>SUM(C61:C63)</f>
        <v>7</v>
      </c>
      <c r="M61" s="4">
        <f t="shared" ref="M61" si="40">SUM(D61:D63)</f>
        <v>23</v>
      </c>
      <c r="N61" s="4">
        <f t="shared" ref="N61" si="41">SUM(E61:E63)</f>
        <v>39</v>
      </c>
      <c r="O61" s="4">
        <f>N61/$M$22</f>
        <v>0.2392638036809816</v>
      </c>
      <c r="S61" s="4">
        <f>K$62*$O61</f>
        <v>8.8527607361963199</v>
      </c>
      <c r="T61" s="4">
        <f t="shared" si="39"/>
        <v>8.1349693251533743</v>
      </c>
      <c r="U61" s="4">
        <f t="shared" si="39"/>
        <v>22.012269938650306</v>
      </c>
      <c r="V61" s="4"/>
    </row>
    <row r="62" spans="1:24" x14ac:dyDescent="0.2">
      <c r="A62" t="s">
        <v>156</v>
      </c>
      <c r="B62">
        <v>1</v>
      </c>
      <c r="D62">
        <v>1</v>
      </c>
      <c r="E62">
        <v>2</v>
      </c>
      <c r="J62" s="4" t="s">
        <v>436</v>
      </c>
      <c r="K62" s="4">
        <f>B64</f>
        <v>37</v>
      </c>
      <c r="L62" s="4">
        <f t="shared" ref="L62" si="42">C64</f>
        <v>34</v>
      </c>
      <c r="M62" s="4">
        <f t="shared" ref="M62" si="43">D64</f>
        <v>92</v>
      </c>
      <c r="N62" s="4">
        <f t="shared" ref="N62" si="44">E64</f>
        <v>163</v>
      </c>
      <c r="O62" s="4"/>
    </row>
    <row r="63" spans="1:24" x14ac:dyDescent="0.2">
      <c r="A63" t="s">
        <v>138</v>
      </c>
      <c r="B63">
        <v>8</v>
      </c>
      <c r="C63">
        <v>7</v>
      </c>
      <c r="D63">
        <v>20</v>
      </c>
      <c r="E63">
        <v>35</v>
      </c>
    </row>
    <row r="64" spans="1:24" x14ac:dyDescent="0.2">
      <c r="A64" t="s">
        <v>436</v>
      </c>
      <c r="B64">
        <v>37</v>
      </c>
      <c r="C64">
        <v>34</v>
      </c>
      <c r="D64">
        <v>92</v>
      </c>
      <c r="E64">
        <v>163</v>
      </c>
    </row>
    <row r="69" spans="1:5" x14ac:dyDescent="0.2">
      <c r="A69" t="s">
        <v>83</v>
      </c>
      <c r="B69">
        <v>124</v>
      </c>
      <c r="C69" s="22"/>
      <c r="D69" s="22"/>
      <c r="E69" t="s">
        <v>570</v>
      </c>
    </row>
    <row r="70" spans="1:5" x14ac:dyDescent="0.2">
      <c r="A70" t="s">
        <v>138</v>
      </c>
      <c r="B70">
        <v>35</v>
      </c>
      <c r="C70" s="22"/>
      <c r="D70" s="22"/>
      <c r="E70" t="s">
        <v>570</v>
      </c>
    </row>
    <row r="71" spans="1:5" x14ac:dyDescent="0.2">
      <c r="A71" t="s">
        <v>156</v>
      </c>
      <c r="B71">
        <v>2</v>
      </c>
      <c r="C71" s="22"/>
      <c r="D71" s="22"/>
      <c r="E71" t="s">
        <v>570</v>
      </c>
    </row>
    <row r="72" spans="1:5" x14ac:dyDescent="0.2">
      <c r="A72" t="s">
        <v>232</v>
      </c>
      <c r="B72">
        <v>2</v>
      </c>
      <c r="C72" s="22"/>
      <c r="D72" s="22"/>
      <c r="E72" t="s">
        <v>570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B89E1-9A68-4E3D-95BE-E5DA2AD5AC2F}">
  <dimension ref="A1:AB90"/>
  <sheetViews>
    <sheetView topLeftCell="F1" workbookViewId="0">
      <selection activeCell="I88" sqref="I88:J90"/>
    </sheetView>
  </sheetViews>
  <sheetFormatPr defaultRowHeight="12.75" x14ac:dyDescent="0.2"/>
  <cols>
    <col min="1" max="1" width="38.42578125" bestFit="1" customWidth="1"/>
    <col min="13" max="13" width="19.28515625" bestFit="1" customWidth="1"/>
    <col min="26" max="26" width="18.7109375" bestFit="1" customWidth="1"/>
  </cols>
  <sheetData>
    <row r="1" spans="1:24" x14ac:dyDescent="0.2">
      <c r="A1" t="s">
        <v>476</v>
      </c>
      <c r="B1" t="s">
        <v>435</v>
      </c>
    </row>
    <row r="2" spans="1:24" x14ac:dyDescent="0.2">
      <c r="A2" t="s">
        <v>437</v>
      </c>
      <c r="B2" t="s">
        <v>63</v>
      </c>
      <c r="C2" t="s">
        <v>86</v>
      </c>
      <c r="D2" t="s">
        <v>436</v>
      </c>
      <c r="M2" s="4" t="s">
        <v>437</v>
      </c>
      <c r="N2" s="4" t="s">
        <v>63</v>
      </c>
      <c r="O2" s="4" t="s">
        <v>86</v>
      </c>
      <c r="P2" s="4" t="s">
        <v>436</v>
      </c>
    </row>
    <row r="3" spans="1:24" x14ac:dyDescent="0.2">
      <c r="A3" t="s">
        <v>79</v>
      </c>
      <c r="B3">
        <v>29</v>
      </c>
      <c r="C3">
        <v>54</v>
      </c>
      <c r="D3">
        <v>83</v>
      </c>
      <c r="M3" s="4" t="s">
        <v>79</v>
      </c>
      <c r="N3">
        <f>B3</f>
        <v>29</v>
      </c>
      <c r="O3" s="4">
        <f t="shared" ref="O3:P3" si="0">C3</f>
        <v>54</v>
      </c>
      <c r="P3" s="4">
        <f t="shared" si="0"/>
        <v>83</v>
      </c>
      <c r="Q3">
        <f>P3/$P$5</f>
        <v>0.50920245398773001</v>
      </c>
      <c r="S3">
        <f>N$5*$Q3</f>
        <v>25.460122699386499</v>
      </c>
      <c r="T3" s="4">
        <f t="shared" ref="T3:T4" si="1">O$5*$Q3</f>
        <v>57.53987730061349</v>
      </c>
      <c r="U3" s="4"/>
      <c r="W3" s="98">
        <f>CHITEST(N3:O4,S3:T4)</f>
        <v>0.22908810202690272</v>
      </c>
    </row>
    <row r="4" spans="1:24" x14ac:dyDescent="0.2">
      <c r="A4" t="s">
        <v>90</v>
      </c>
      <c r="B4">
        <v>4</v>
      </c>
      <c r="C4">
        <v>11</v>
      </c>
      <c r="D4">
        <v>15</v>
      </c>
      <c r="M4" t="s">
        <v>555</v>
      </c>
      <c r="N4">
        <f>SUM(B4:B9)</f>
        <v>21</v>
      </c>
      <c r="O4" s="4">
        <f>SUM(C4:C9)</f>
        <v>59</v>
      </c>
      <c r="P4" s="4">
        <f>SUM(D4:D9)</f>
        <v>80</v>
      </c>
      <c r="Q4" s="4">
        <f>P4/$P$5</f>
        <v>0.49079754601226994</v>
      </c>
      <c r="S4" s="4">
        <f>N$5*$Q4</f>
        <v>24.539877300613497</v>
      </c>
      <c r="T4" s="4">
        <f t="shared" si="1"/>
        <v>55.460122699386503</v>
      </c>
      <c r="U4" s="4"/>
    </row>
    <row r="5" spans="1:24" x14ac:dyDescent="0.2">
      <c r="A5" t="s">
        <v>548</v>
      </c>
      <c r="B5">
        <v>1</v>
      </c>
      <c r="C5">
        <v>1</v>
      </c>
      <c r="D5">
        <v>2</v>
      </c>
      <c r="M5" s="4" t="s">
        <v>436</v>
      </c>
      <c r="N5">
        <f>B10</f>
        <v>50</v>
      </c>
      <c r="O5" s="4">
        <f t="shared" ref="O5:P5" si="2">C10</f>
        <v>113</v>
      </c>
      <c r="P5" s="4">
        <f t="shared" si="2"/>
        <v>163</v>
      </c>
    </row>
    <row r="6" spans="1:24" x14ac:dyDescent="0.2">
      <c r="A6" t="s">
        <v>545</v>
      </c>
      <c r="B6">
        <v>10</v>
      </c>
      <c r="C6">
        <v>19</v>
      </c>
      <c r="D6">
        <v>29</v>
      </c>
    </row>
    <row r="7" spans="1:24" x14ac:dyDescent="0.2">
      <c r="A7" t="s">
        <v>547</v>
      </c>
      <c r="B7">
        <v>1</v>
      </c>
      <c r="D7">
        <v>1</v>
      </c>
    </row>
    <row r="8" spans="1:24" x14ac:dyDescent="0.2">
      <c r="A8" t="s">
        <v>91</v>
      </c>
      <c r="B8">
        <v>4</v>
      </c>
      <c r="C8">
        <v>27</v>
      </c>
      <c r="D8">
        <v>31</v>
      </c>
    </row>
    <row r="9" spans="1:24" x14ac:dyDescent="0.2">
      <c r="A9" t="s">
        <v>546</v>
      </c>
      <c r="B9">
        <v>1</v>
      </c>
      <c r="C9">
        <v>1</v>
      </c>
      <c r="D9">
        <v>2</v>
      </c>
    </row>
    <row r="10" spans="1:24" x14ac:dyDescent="0.2">
      <c r="A10" t="s">
        <v>436</v>
      </c>
      <c r="B10">
        <v>50</v>
      </c>
      <c r="C10">
        <v>113</v>
      </c>
      <c r="D10">
        <v>163</v>
      </c>
    </row>
    <row r="12" spans="1:24" x14ac:dyDescent="0.2">
      <c r="A12" t="s">
        <v>493</v>
      </c>
      <c r="B12" t="s">
        <v>435</v>
      </c>
    </row>
    <row r="13" spans="1:24" x14ac:dyDescent="0.2">
      <c r="A13" t="s">
        <v>437</v>
      </c>
      <c r="B13" t="s">
        <v>481</v>
      </c>
      <c r="C13" t="s">
        <v>482</v>
      </c>
      <c r="D13" t="s">
        <v>491</v>
      </c>
      <c r="E13" t="s">
        <v>436</v>
      </c>
      <c r="M13" s="4" t="s">
        <v>437</v>
      </c>
      <c r="N13" s="4" t="s">
        <v>481</v>
      </c>
      <c r="O13" s="4" t="s">
        <v>482</v>
      </c>
      <c r="P13" s="4" t="s">
        <v>491</v>
      </c>
      <c r="Q13" s="4" t="s">
        <v>436</v>
      </c>
      <c r="R13" s="4"/>
    </row>
    <row r="14" spans="1:24" x14ac:dyDescent="0.2">
      <c r="A14" t="s">
        <v>79</v>
      </c>
      <c r="B14">
        <v>24</v>
      </c>
      <c r="C14">
        <v>37</v>
      </c>
      <c r="D14">
        <v>21</v>
      </c>
      <c r="E14">
        <v>82</v>
      </c>
      <c r="M14" s="4" t="s">
        <v>79</v>
      </c>
      <c r="N14" s="4">
        <f>B14</f>
        <v>24</v>
      </c>
      <c r="O14" s="4">
        <f t="shared" ref="O14:Q14" si="3">C14</f>
        <v>37</v>
      </c>
      <c r="P14" s="4">
        <f t="shared" si="3"/>
        <v>21</v>
      </c>
      <c r="Q14" s="4">
        <f t="shared" si="3"/>
        <v>82</v>
      </c>
      <c r="R14" s="4">
        <f>Q14/$Q$16</f>
        <v>0.50617283950617287</v>
      </c>
      <c r="T14" s="4">
        <f>N$16*$R14</f>
        <v>21.25925925925926</v>
      </c>
      <c r="U14" s="4">
        <f t="shared" ref="U14:V15" si="4">O$16*$R14</f>
        <v>36.444444444444443</v>
      </c>
      <c r="V14" s="4">
        <f t="shared" si="4"/>
        <v>24.296296296296298</v>
      </c>
      <c r="W14" s="4"/>
      <c r="X14" s="98">
        <f>CHITEST(N14:P15,T14:V15)</f>
        <v>0.44081571290808597</v>
      </c>
    </row>
    <row r="15" spans="1:24" x14ac:dyDescent="0.2">
      <c r="A15" t="s">
        <v>90</v>
      </c>
      <c r="B15">
        <v>6</v>
      </c>
      <c r="C15">
        <v>7</v>
      </c>
      <c r="D15">
        <v>2</v>
      </c>
      <c r="E15">
        <v>15</v>
      </c>
      <c r="M15" s="4" t="s">
        <v>555</v>
      </c>
      <c r="N15" s="4">
        <f>SUM(B15:B20)</f>
        <v>18</v>
      </c>
      <c r="O15" s="4">
        <f t="shared" ref="O15:Q15" si="5">SUM(C15:C20)</f>
        <v>35</v>
      </c>
      <c r="P15" s="4">
        <f t="shared" si="5"/>
        <v>27</v>
      </c>
      <c r="Q15" s="4">
        <f t="shared" si="5"/>
        <v>80</v>
      </c>
      <c r="R15" s="4">
        <f>Q15/$Q$16</f>
        <v>0.49382716049382713</v>
      </c>
      <c r="T15" s="4">
        <f>N$16*$R15</f>
        <v>20.74074074074074</v>
      </c>
      <c r="U15" s="4">
        <f t="shared" si="4"/>
        <v>35.555555555555557</v>
      </c>
      <c r="V15" s="4">
        <f t="shared" si="4"/>
        <v>23.703703703703702</v>
      </c>
      <c r="W15" s="4"/>
    </row>
    <row r="16" spans="1:24" x14ac:dyDescent="0.2">
      <c r="A16" t="s">
        <v>548</v>
      </c>
      <c r="C16">
        <v>2</v>
      </c>
      <c r="E16">
        <v>2</v>
      </c>
      <c r="M16" s="4" t="s">
        <v>436</v>
      </c>
      <c r="N16" s="4">
        <f>B21</f>
        <v>42</v>
      </c>
      <c r="O16" s="4">
        <f t="shared" ref="O16:Q16" si="6">C21</f>
        <v>72</v>
      </c>
      <c r="P16" s="4">
        <f t="shared" si="6"/>
        <v>48</v>
      </c>
      <c r="Q16" s="4">
        <f t="shared" si="6"/>
        <v>162</v>
      </c>
      <c r="R16" s="4"/>
    </row>
    <row r="17" spans="1:26" x14ac:dyDescent="0.2">
      <c r="A17" t="s">
        <v>545</v>
      </c>
      <c r="B17">
        <v>4</v>
      </c>
      <c r="C17">
        <v>9</v>
      </c>
      <c r="D17">
        <v>16</v>
      </c>
      <c r="E17">
        <v>29</v>
      </c>
    </row>
    <row r="18" spans="1:26" x14ac:dyDescent="0.2">
      <c r="A18" t="s">
        <v>547</v>
      </c>
      <c r="D18">
        <v>1</v>
      </c>
      <c r="E18">
        <v>1</v>
      </c>
    </row>
    <row r="19" spans="1:26" x14ac:dyDescent="0.2">
      <c r="A19" t="s">
        <v>91</v>
      </c>
      <c r="B19">
        <v>8</v>
      </c>
      <c r="C19">
        <v>15</v>
      </c>
      <c r="D19">
        <v>8</v>
      </c>
      <c r="E19">
        <v>31</v>
      </c>
    </row>
    <row r="20" spans="1:26" x14ac:dyDescent="0.2">
      <c r="A20" t="s">
        <v>546</v>
      </c>
      <c r="C20">
        <v>2</v>
      </c>
      <c r="E20">
        <v>2</v>
      </c>
    </row>
    <row r="21" spans="1:26" x14ac:dyDescent="0.2">
      <c r="A21" t="s">
        <v>436</v>
      </c>
      <c r="B21">
        <v>42</v>
      </c>
      <c r="C21">
        <v>72</v>
      </c>
      <c r="D21">
        <v>48</v>
      </c>
      <c r="E21">
        <v>162</v>
      </c>
    </row>
    <row r="23" spans="1:26" x14ac:dyDescent="0.2">
      <c r="A23" t="s">
        <v>478</v>
      </c>
      <c r="B23" t="s">
        <v>435</v>
      </c>
    </row>
    <row r="24" spans="1:26" x14ac:dyDescent="0.2">
      <c r="A24" t="s">
        <v>437</v>
      </c>
      <c r="B24" t="s">
        <v>116</v>
      </c>
      <c r="C24" t="s">
        <v>64</v>
      </c>
      <c r="D24" t="s">
        <v>136</v>
      </c>
      <c r="E24" t="s">
        <v>149</v>
      </c>
      <c r="F24" t="s">
        <v>436</v>
      </c>
      <c r="M24" s="4" t="s">
        <v>437</v>
      </c>
      <c r="N24" s="4" t="s">
        <v>64</v>
      </c>
      <c r="O24" s="4" t="s">
        <v>534</v>
      </c>
      <c r="P24" s="4" t="s">
        <v>436</v>
      </c>
    </row>
    <row r="25" spans="1:26" x14ac:dyDescent="0.2">
      <c r="A25" t="s">
        <v>79</v>
      </c>
      <c r="B25">
        <v>30</v>
      </c>
      <c r="C25">
        <v>49</v>
      </c>
      <c r="D25">
        <v>2</v>
      </c>
      <c r="E25">
        <v>2</v>
      </c>
      <c r="F25">
        <v>83</v>
      </c>
      <c r="M25" s="4" t="s">
        <v>79</v>
      </c>
      <c r="N25" s="4">
        <f>C25</f>
        <v>49</v>
      </c>
      <c r="O25" s="4">
        <v>34</v>
      </c>
      <c r="P25" s="4">
        <f>F25</f>
        <v>83</v>
      </c>
      <c r="Q25">
        <f>P25/$P$27</f>
        <v>0.50920245398773001</v>
      </c>
      <c r="U25" s="4">
        <f>O$27*$Q25</f>
        <v>35.644171779141104</v>
      </c>
      <c r="V25" s="4">
        <f>N$27*$Q25</f>
        <v>47.355828220858889</v>
      </c>
      <c r="W25" s="4"/>
      <c r="X25" s="4"/>
      <c r="Y25" s="4"/>
      <c r="Z25" s="99">
        <f>CHITEST(N25:Q26,U25:X26)</f>
        <v>3.6435137999826948E-3</v>
      </c>
    </row>
    <row r="26" spans="1:26" x14ac:dyDescent="0.2">
      <c r="A26" t="s">
        <v>90</v>
      </c>
      <c r="C26">
        <v>12</v>
      </c>
      <c r="D26">
        <v>2</v>
      </c>
      <c r="E26">
        <v>1</v>
      </c>
      <c r="F26">
        <v>15</v>
      </c>
      <c r="M26" s="4" t="s">
        <v>555</v>
      </c>
      <c r="N26" s="4">
        <f>SUM(C26:C31)</f>
        <v>44</v>
      </c>
      <c r="O26" s="4">
        <v>36</v>
      </c>
      <c r="P26" s="4">
        <f>SUM(F26:F31)</f>
        <v>80</v>
      </c>
      <c r="Q26" s="4">
        <f>P26/$P$27</f>
        <v>0.49079754601226994</v>
      </c>
      <c r="U26" s="4">
        <f>O$27*$Q26</f>
        <v>34.355828220858896</v>
      </c>
      <c r="V26" s="4">
        <f>N$27*$Q26</f>
        <v>45.644171779141104</v>
      </c>
      <c r="W26" s="4"/>
      <c r="X26" s="4"/>
      <c r="Y26" s="4"/>
    </row>
    <row r="27" spans="1:26" x14ac:dyDescent="0.2">
      <c r="A27" t="s">
        <v>548</v>
      </c>
      <c r="B27">
        <v>1</v>
      </c>
      <c r="C27">
        <v>1</v>
      </c>
      <c r="F27">
        <v>2</v>
      </c>
      <c r="M27" s="4" t="s">
        <v>436</v>
      </c>
      <c r="N27" s="4">
        <f>C32</f>
        <v>93</v>
      </c>
      <c r="O27" s="4">
        <v>70</v>
      </c>
      <c r="P27" s="4">
        <f>F32</f>
        <v>163</v>
      </c>
    </row>
    <row r="28" spans="1:26" x14ac:dyDescent="0.2">
      <c r="A28" t="s">
        <v>545</v>
      </c>
      <c r="B28">
        <v>14</v>
      </c>
      <c r="C28">
        <v>12</v>
      </c>
      <c r="D28">
        <v>3</v>
      </c>
      <c r="F28">
        <v>29</v>
      </c>
    </row>
    <row r="29" spans="1:26" x14ac:dyDescent="0.2">
      <c r="A29" t="s">
        <v>547</v>
      </c>
      <c r="C29">
        <v>1</v>
      </c>
      <c r="F29">
        <v>1</v>
      </c>
    </row>
    <row r="30" spans="1:26" x14ac:dyDescent="0.2">
      <c r="A30" t="s">
        <v>91</v>
      </c>
      <c r="B30">
        <v>12</v>
      </c>
      <c r="C30">
        <v>17</v>
      </c>
      <c r="D30">
        <v>1</v>
      </c>
      <c r="E30">
        <v>1</v>
      </c>
      <c r="F30">
        <v>31</v>
      </c>
      <c r="N30" s="4"/>
    </row>
    <row r="31" spans="1:26" x14ac:dyDescent="0.2">
      <c r="A31" t="s">
        <v>546</v>
      </c>
      <c r="B31">
        <v>1</v>
      </c>
      <c r="C31">
        <v>1</v>
      </c>
      <c r="F31">
        <v>2</v>
      </c>
      <c r="N31" s="4"/>
    </row>
    <row r="32" spans="1:26" x14ac:dyDescent="0.2">
      <c r="A32" t="s">
        <v>436</v>
      </c>
      <c r="B32">
        <v>58</v>
      </c>
      <c r="C32">
        <v>93</v>
      </c>
      <c r="D32">
        <v>8</v>
      </c>
      <c r="E32">
        <v>4</v>
      </c>
      <c r="F32">
        <v>163</v>
      </c>
    </row>
    <row r="34" spans="1:28" x14ac:dyDescent="0.2">
      <c r="A34" t="s">
        <v>498</v>
      </c>
      <c r="B34" t="s">
        <v>435</v>
      </c>
      <c r="M34" s="4"/>
      <c r="N34" s="4"/>
      <c r="O34" s="4"/>
      <c r="P34" s="4"/>
      <c r="Q34" s="4"/>
      <c r="R34" s="4"/>
    </row>
    <row r="35" spans="1:28" x14ac:dyDescent="0.2">
      <c r="A35" t="s">
        <v>437</v>
      </c>
      <c r="B35" t="s">
        <v>65</v>
      </c>
      <c r="C35" t="s">
        <v>494</v>
      </c>
      <c r="D35" t="s">
        <v>495</v>
      </c>
      <c r="E35" t="s">
        <v>525</v>
      </c>
      <c r="F35" t="s">
        <v>117</v>
      </c>
      <c r="G35" t="s">
        <v>436</v>
      </c>
      <c r="M35" s="4" t="s">
        <v>437</v>
      </c>
      <c r="N35" s="4" t="s">
        <v>65</v>
      </c>
      <c r="O35" s="4" t="s">
        <v>494</v>
      </c>
      <c r="P35" s="4" t="s">
        <v>495</v>
      </c>
      <c r="Q35" s="4" t="s">
        <v>525</v>
      </c>
      <c r="R35" s="4" t="s">
        <v>117</v>
      </c>
      <c r="S35" s="4" t="s">
        <v>436</v>
      </c>
    </row>
    <row r="36" spans="1:28" x14ac:dyDescent="0.2">
      <c r="A36" t="s">
        <v>79</v>
      </c>
      <c r="B36">
        <v>37</v>
      </c>
      <c r="C36">
        <v>7</v>
      </c>
      <c r="D36">
        <v>13</v>
      </c>
      <c r="E36">
        <v>11</v>
      </c>
      <c r="F36">
        <v>15</v>
      </c>
      <c r="G36">
        <v>83</v>
      </c>
      <c r="M36" s="4" t="s">
        <v>79</v>
      </c>
      <c r="N36" s="4">
        <f>B36</f>
        <v>37</v>
      </c>
      <c r="O36" s="4">
        <f t="shared" ref="O36" si="7">C36</f>
        <v>7</v>
      </c>
      <c r="P36" s="4">
        <f t="shared" ref="P36" si="8">D36</f>
        <v>13</v>
      </c>
      <c r="Q36" s="4">
        <f t="shared" ref="Q36:S36" si="9">E36</f>
        <v>11</v>
      </c>
      <c r="R36" s="4">
        <f t="shared" si="9"/>
        <v>15</v>
      </c>
      <c r="S36" s="4">
        <f t="shared" si="9"/>
        <v>83</v>
      </c>
      <c r="T36">
        <f>S36/$S$38</f>
        <v>0.50920245398773001</v>
      </c>
      <c r="V36" s="4">
        <f>N$38*$T36</f>
        <v>33.607361963190179</v>
      </c>
      <c r="W36" s="4">
        <f t="shared" ref="W36:Y37" si="10">O$38*$T36</f>
        <v>8.6564417177914095</v>
      </c>
      <c r="X36" s="4">
        <f t="shared" si="10"/>
        <v>15.2760736196319</v>
      </c>
      <c r="Y36" s="4">
        <f t="shared" si="10"/>
        <v>12.22085889570552</v>
      </c>
      <c r="Z36" s="4">
        <f>R$38*$T36</f>
        <v>13.239263803680981</v>
      </c>
      <c r="AB36" s="98">
        <f>CHITEST(N36:R37,V36:Z37)</f>
        <v>0.5987198742886024</v>
      </c>
    </row>
    <row r="37" spans="1:28" x14ac:dyDescent="0.2">
      <c r="A37" t="s">
        <v>90</v>
      </c>
      <c r="B37">
        <v>9</v>
      </c>
      <c r="C37">
        <v>2</v>
      </c>
      <c r="D37">
        <v>1</v>
      </c>
      <c r="E37">
        <v>1</v>
      </c>
      <c r="F37">
        <v>2</v>
      </c>
      <c r="G37">
        <v>15</v>
      </c>
      <c r="M37" s="4" t="s">
        <v>555</v>
      </c>
      <c r="N37" s="4">
        <f>SUM(B37:B42)</f>
        <v>29</v>
      </c>
      <c r="O37" s="4">
        <f t="shared" ref="O37" si="11">SUM(C37:C42)</f>
        <v>10</v>
      </c>
      <c r="P37" s="4">
        <f t="shared" ref="P37" si="12">SUM(D37:D42)</f>
        <v>17</v>
      </c>
      <c r="Q37" s="4">
        <f t="shared" ref="Q37" si="13">SUM(E37:E42)</f>
        <v>13</v>
      </c>
      <c r="R37" s="4">
        <f t="shared" ref="R37" si="14">SUM(F37:F42)</f>
        <v>11</v>
      </c>
      <c r="S37" s="4">
        <f t="shared" ref="S37" si="15">SUM(G37:G42)</f>
        <v>80</v>
      </c>
      <c r="T37" s="4">
        <f>S37/$S$38</f>
        <v>0.49079754601226994</v>
      </c>
      <c r="V37" s="4">
        <f>N$38*$T37</f>
        <v>32.392638036809814</v>
      </c>
      <c r="W37" s="4">
        <f t="shared" si="10"/>
        <v>8.3435582822085887</v>
      </c>
      <c r="X37" s="4">
        <f t="shared" si="10"/>
        <v>14.723926380368098</v>
      </c>
      <c r="Y37" s="4">
        <f t="shared" si="10"/>
        <v>11.779141104294478</v>
      </c>
      <c r="Z37" s="4">
        <f>R$38*$T37</f>
        <v>12.760736196319018</v>
      </c>
    </row>
    <row r="38" spans="1:28" x14ac:dyDescent="0.2">
      <c r="A38" t="s">
        <v>548</v>
      </c>
      <c r="B38">
        <v>1</v>
      </c>
      <c r="E38">
        <v>1</v>
      </c>
      <c r="G38">
        <v>2</v>
      </c>
      <c r="M38" s="4" t="s">
        <v>436</v>
      </c>
      <c r="N38" s="4">
        <f>B43</f>
        <v>66</v>
      </c>
      <c r="O38" s="4">
        <f t="shared" ref="O38" si="16">C43</f>
        <v>17</v>
      </c>
      <c r="P38" s="4">
        <f t="shared" ref="P38" si="17">D43</f>
        <v>30</v>
      </c>
      <c r="Q38" s="4">
        <f t="shared" ref="Q38" si="18">E43</f>
        <v>24</v>
      </c>
      <c r="R38" s="4">
        <f t="shared" ref="R38" si="19">F43</f>
        <v>26</v>
      </c>
      <c r="S38" s="4">
        <f t="shared" ref="S38" si="20">G43</f>
        <v>163</v>
      </c>
    </row>
    <row r="39" spans="1:28" x14ac:dyDescent="0.2">
      <c r="A39" t="s">
        <v>545</v>
      </c>
      <c r="B39">
        <v>9</v>
      </c>
      <c r="C39">
        <v>3</v>
      </c>
      <c r="D39">
        <v>8</v>
      </c>
      <c r="E39">
        <v>7</v>
      </c>
      <c r="F39">
        <v>2</v>
      </c>
      <c r="G39">
        <v>29</v>
      </c>
    </row>
    <row r="40" spans="1:28" x14ac:dyDescent="0.2">
      <c r="A40" t="s">
        <v>547</v>
      </c>
      <c r="E40">
        <v>1</v>
      </c>
      <c r="G40">
        <v>1</v>
      </c>
    </row>
    <row r="41" spans="1:28" x14ac:dyDescent="0.2">
      <c r="A41" t="s">
        <v>91</v>
      </c>
      <c r="B41">
        <v>10</v>
      </c>
      <c r="C41">
        <v>5</v>
      </c>
      <c r="D41">
        <v>8</v>
      </c>
      <c r="E41">
        <v>2</v>
      </c>
      <c r="F41">
        <v>6</v>
      </c>
      <c r="G41">
        <v>31</v>
      </c>
    </row>
    <row r="42" spans="1:28" x14ac:dyDescent="0.2">
      <c r="A42" t="s">
        <v>546</v>
      </c>
      <c r="E42">
        <v>1</v>
      </c>
      <c r="F42">
        <v>1</v>
      </c>
      <c r="G42">
        <v>2</v>
      </c>
    </row>
    <row r="43" spans="1:28" x14ac:dyDescent="0.2">
      <c r="A43" t="s">
        <v>436</v>
      </c>
      <c r="B43">
        <v>66</v>
      </c>
      <c r="C43">
        <v>17</v>
      </c>
      <c r="D43">
        <v>30</v>
      </c>
      <c r="E43">
        <v>24</v>
      </c>
      <c r="F43">
        <v>26</v>
      </c>
      <c r="G43">
        <v>163</v>
      </c>
    </row>
    <row r="45" spans="1:28" x14ac:dyDescent="0.2">
      <c r="A45" t="s">
        <v>477</v>
      </c>
      <c r="B45" t="s">
        <v>435</v>
      </c>
    </row>
    <row r="46" spans="1:28" x14ac:dyDescent="0.2">
      <c r="A46" t="s">
        <v>437</v>
      </c>
      <c r="B46" t="s">
        <v>66</v>
      </c>
      <c r="C46" t="s">
        <v>118</v>
      </c>
      <c r="D46" t="s">
        <v>87</v>
      </c>
      <c r="E46" t="s">
        <v>104</v>
      </c>
      <c r="F46" t="s">
        <v>436</v>
      </c>
      <c r="M46" s="4" t="s">
        <v>437</v>
      </c>
      <c r="N46" s="4" t="s">
        <v>66</v>
      </c>
      <c r="O46" s="4" t="s">
        <v>118</v>
      </c>
      <c r="P46" s="4" t="s">
        <v>87</v>
      </c>
      <c r="Q46" s="4" t="s">
        <v>104</v>
      </c>
      <c r="R46" s="4" t="s">
        <v>436</v>
      </c>
      <c r="S46" s="4"/>
    </row>
    <row r="47" spans="1:28" x14ac:dyDescent="0.2">
      <c r="A47" t="s">
        <v>79</v>
      </c>
      <c r="B47">
        <v>22</v>
      </c>
      <c r="C47">
        <v>15</v>
      </c>
      <c r="D47">
        <v>27</v>
      </c>
      <c r="E47">
        <v>19</v>
      </c>
      <c r="F47">
        <v>83</v>
      </c>
      <c r="M47" s="4" t="s">
        <v>79</v>
      </c>
      <c r="N47" s="4">
        <f>B47</f>
        <v>22</v>
      </c>
      <c r="O47" s="4">
        <f t="shared" ref="O47" si="21">C47</f>
        <v>15</v>
      </c>
      <c r="P47" s="4">
        <f t="shared" ref="P47" si="22">D47</f>
        <v>27</v>
      </c>
      <c r="Q47" s="4">
        <f t="shared" ref="Q47" si="23">E47</f>
        <v>19</v>
      </c>
      <c r="R47" s="4">
        <f t="shared" ref="R47" si="24">F47</f>
        <v>83</v>
      </c>
      <c r="S47" s="4">
        <f>R47/$R$49</f>
        <v>0.50920245398773001</v>
      </c>
      <c r="V47" s="4">
        <f>N$49*$S47</f>
        <v>22.914110429447849</v>
      </c>
      <c r="W47" s="4">
        <f>O$49*$S47</f>
        <v>14.76687116564417</v>
      </c>
      <c r="X47" s="4">
        <f t="shared" ref="W47:Y48" si="25">P$49*$S47</f>
        <v>21.89570552147239</v>
      </c>
      <c r="Y47" s="4">
        <f t="shared" si="25"/>
        <v>23.423312883435582</v>
      </c>
      <c r="Z47" s="4"/>
      <c r="AA47" s="98">
        <f>CHITEST(N47:Q48,V47:Y48)</f>
        <v>0.23984482865736295</v>
      </c>
    </row>
    <row r="48" spans="1:28" x14ac:dyDescent="0.2">
      <c r="A48" t="s">
        <v>90</v>
      </c>
      <c r="B48">
        <v>5</v>
      </c>
      <c r="C48">
        <v>3</v>
      </c>
      <c r="D48">
        <v>2</v>
      </c>
      <c r="E48">
        <v>5</v>
      </c>
      <c r="F48">
        <v>15</v>
      </c>
      <c r="M48" s="4" t="s">
        <v>555</v>
      </c>
      <c r="N48" s="4">
        <f>SUM(B48:B53)</f>
        <v>23</v>
      </c>
      <c r="O48" s="4">
        <f t="shared" ref="O48" si="26">SUM(C48:C53)</f>
        <v>14</v>
      </c>
      <c r="P48" s="4">
        <f t="shared" ref="P48" si="27">SUM(D48:D53)</f>
        <v>16</v>
      </c>
      <c r="Q48" s="4">
        <f t="shared" ref="Q48" si="28">SUM(E48:E53)</f>
        <v>27</v>
      </c>
      <c r="R48" s="4">
        <f t="shared" ref="R48" si="29">SUM(F48:F53)</f>
        <v>80</v>
      </c>
      <c r="S48" s="4">
        <f>R48/$R$49</f>
        <v>0.49079754601226994</v>
      </c>
      <c r="V48" s="4">
        <f>N$49*$S48</f>
        <v>22.085889570552148</v>
      </c>
      <c r="W48" s="4">
        <f t="shared" si="25"/>
        <v>14.233128834355828</v>
      </c>
      <c r="X48" s="4">
        <f t="shared" si="25"/>
        <v>21.104294478527606</v>
      </c>
      <c r="Y48" s="4">
        <f t="shared" si="25"/>
        <v>22.576687116564418</v>
      </c>
      <c r="Z48" s="4"/>
    </row>
    <row r="49" spans="1:27" x14ac:dyDescent="0.2">
      <c r="A49" t="s">
        <v>548</v>
      </c>
      <c r="B49">
        <v>1</v>
      </c>
      <c r="E49">
        <v>1</v>
      </c>
      <c r="F49">
        <v>2</v>
      </c>
      <c r="M49" s="4" t="s">
        <v>436</v>
      </c>
      <c r="N49" s="4">
        <f>B54</f>
        <v>45</v>
      </c>
      <c r="O49" s="4">
        <f t="shared" ref="O49" si="30">C54</f>
        <v>29</v>
      </c>
      <c r="P49" s="4">
        <f t="shared" ref="P49" si="31">D54</f>
        <v>43</v>
      </c>
      <c r="Q49" s="4">
        <f t="shared" ref="Q49" si="32">E54</f>
        <v>46</v>
      </c>
      <c r="R49" s="4">
        <f t="shared" ref="R49" si="33">F54</f>
        <v>163</v>
      </c>
      <c r="S49" s="4"/>
    </row>
    <row r="50" spans="1:27" x14ac:dyDescent="0.2">
      <c r="A50" t="s">
        <v>545</v>
      </c>
      <c r="B50">
        <v>11</v>
      </c>
      <c r="C50">
        <v>5</v>
      </c>
      <c r="D50">
        <v>5</v>
      </c>
      <c r="E50">
        <v>8</v>
      </c>
      <c r="F50">
        <v>29</v>
      </c>
    </row>
    <row r="51" spans="1:27" x14ac:dyDescent="0.2">
      <c r="A51" t="s">
        <v>547</v>
      </c>
      <c r="E51">
        <v>1</v>
      </c>
      <c r="F51">
        <v>1</v>
      </c>
    </row>
    <row r="52" spans="1:27" x14ac:dyDescent="0.2">
      <c r="A52" t="s">
        <v>91</v>
      </c>
      <c r="B52">
        <v>5</v>
      </c>
      <c r="C52">
        <v>6</v>
      </c>
      <c r="D52">
        <v>9</v>
      </c>
      <c r="E52">
        <v>11</v>
      </c>
      <c r="F52">
        <v>31</v>
      </c>
    </row>
    <row r="53" spans="1:27" x14ac:dyDescent="0.2">
      <c r="A53" t="s">
        <v>546</v>
      </c>
      <c r="B53">
        <v>1</v>
      </c>
      <c r="E53">
        <v>1</v>
      </c>
      <c r="F53">
        <v>2</v>
      </c>
    </row>
    <row r="54" spans="1:27" x14ac:dyDescent="0.2">
      <c r="A54" t="s">
        <v>436</v>
      </c>
      <c r="B54">
        <v>45</v>
      </c>
      <c r="C54">
        <v>29</v>
      </c>
      <c r="D54">
        <v>43</v>
      </c>
      <c r="E54">
        <v>46</v>
      </c>
      <c r="F54">
        <v>163</v>
      </c>
    </row>
    <row r="56" spans="1:27" x14ac:dyDescent="0.2">
      <c r="A56" t="s">
        <v>522</v>
      </c>
      <c r="B56" t="s">
        <v>435</v>
      </c>
    </row>
    <row r="57" spans="1:27" x14ac:dyDescent="0.2">
      <c r="A57" t="s">
        <v>437</v>
      </c>
      <c r="B57" t="s">
        <v>530</v>
      </c>
      <c r="C57" t="s">
        <v>529</v>
      </c>
      <c r="D57" t="s">
        <v>528</v>
      </c>
      <c r="E57" t="s">
        <v>527</v>
      </c>
      <c r="F57" t="s">
        <v>492</v>
      </c>
      <c r="G57" t="s">
        <v>436</v>
      </c>
      <c r="M57" s="4" t="s">
        <v>437</v>
      </c>
      <c r="N57" s="4" t="s">
        <v>530</v>
      </c>
      <c r="O57" s="4" t="s">
        <v>529</v>
      </c>
      <c r="P57" s="4" t="s">
        <v>528</v>
      </c>
      <c r="Q57" s="4" t="s">
        <v>527</v>
      </c>
      <c r="R57" s="4" t="s">
        <v>492</v>
      </c>
      <c r="S57" s="4" t="s">
        <v>436</v>
      </c>
    </row>
    <row r="58" spans="1:27" x14ac:dyDescent="0.2">
      <c r="A58" t="s">
        <v>79</v>
      </c>
      <c r="B58">
        <v>12</v>
      </c>
      <c r="C58">
        <v>25</v>
      </c>
      <c r="D58">
        <v>30</v>
      </c>
      <c r="E58">
        <v>9</v>
      </c>
      <c r="G58">
        <v>76</v>
      </c>
      <c r="M58" s="4" t="s">
        <v>79</v>
      </c>
      <c r="N58" s="4">
        <f>B58</f>
        <v>12</v>
      </c>
      <c r="O58" s="4">
        <f t="shared" ref="O58" si="34">C58</f>
        <v>25</v>
      </c>
      <c r="P58" s="4">
        <f t="shared" ref="P58" si="35">D58</f>
        <v>30</v>
      </c>
      <c r="Q58" s="4">
        <f t="shared" ref="Q58" si="36">E58</f>
        <v>9</v>
      </c>
      <c r="R58" s="4">
        <f>G58</f>
        <v>76</v>
      </c>
      <c r="S58">
        <f>R58/$R$60</f>
        <v>0.4935064935064935</v>
      </c>
      <c r="V58" s="4">
        <f>N$60*$S58</f>
        <v>11.35064935064935</v>
      </c>
      <c r="W58" s="4">
        <f t="shared" ref="W58:Y58" si="37">O$60*$S58</f>
        <v>31.09090909090909</v>
      </c>
      <c r="X58" s="4">
        <f t="shared" si="37"/>
        <v>25.662337662337663</v>
      </c>
      <c r="Y58" s="4">
        <f t="shared" si="37"/>
        <v>7.8961038961038961</v>
      </c>
      <c r="AA58" s="98">
        <f>CHITEST(N58:Q59,V58:Y59)</f>
        <v>0.24251876841243974</v>
      </c>
    </row>
    <row r="59" spans="1:27" x14ac:dyDescent="0.2">
      <c r="A59" t="s">
        <v>90</v>
      </c>
      <c r="B59">
        <v>2</v>
      </c>
      <c r="C59">
        <v>2</v>
      </c>
      <c r="D59">
        <v>8</v>
      </c>
      <c r="E59">
        <v>3</v>
      </c>
      <c r="G59">
        <v>15</v>
      </c>
      <c r="M59" s="4" t="s">
        <v>555</v>
      </c>
      <c r="N59" s="4">
        <f>SUM(B59:B64)</f>
        <v>11</v>
      </c>
      <c r="O59" s="4">
        <f t="shared" ref="O59" si="38">SUM(C59:C64)</f>
        <v>38</v>
      </c>
      <c r="P59" s="4">
        <f t="shared" ref="P59" si="39">SUM(D59:D64)</f>
        <v>22</v>
      </c>
      <c r="Q59" s="4">
        <f t="shared" ref="Q59" si="40">SUM(E59:E64)</f>
        <v>7</v>
      </c>
      <c r="R59" s="4">
        <f>SUM(G59:G64)</f>
        <v>78</v>
      </c>
      <c r="S59" s="4">
        <f>R59/$R$60</f>
        <v>0.50649350649350644</v>
      </c>
      <c r="V59" s="4">
        <f>N$60*$S59</f>
        <v>11.649350649350648</v>
      </c>
      <c r="W59" s="4">
        <f t="shared" ref="W59" si="41">O$60*$S59</f>
        <v>31.909090909090907</v>
      </c>
      <c r="X59" s="4">
        <f t="shared" ref="X59" si="42">P$60*$S59</f>
        <v>26.337662337662334</v>
      </c>
      <c r="Y59" s="4">
        <f t="shared" ref="Y59" si="43">Q$60*$S59</f>
        <v>8.103896103896103</v>
      </c>
    </row>
    <row r="60" spans="1:27" x14ac:dyDescent="0.2">
      <c r="A60" t="s">
        <v>548</v>
      </c>
      <c r="C60">
        <v>1</v>
      </c>
      <c r="D60">
        <v>1</v>
      </c>
      <c r="G60">
        <v>2</v>
      </c>
      <c r="M60" s="4" t="s">
        <v>436</v>
      </c>
      <c r="N60" s="4">
        <f>B65</f>
        <v>23</v>
      </c>
      <c r="O60" s="4">
        <f t="shared" ref="O60" si="44">C65</f>
        <v>63</v>
      </c>
      <c r="P60" s="4">
        <f t="shared" ref="P60" si="45">D65</f>
        <v>52</v>
      </c>
      <c r="Q60" s="4">
        <f t="shared" ref="Q60" si="46">E65</f>
        <v>16</v>
      </c>
      <c r="R60" s="4">
        <f>G65</f>
        <v>154</v>
      </c>
    </row>
    <row r="61" spans="1:27" x14ac:dyDescent="0.2">
      <c r="A61" t="s">
        <v>545</v>
      </c>
      <c r="B61">
        <v>2</v>
      </c>
      <c r="C61">
        <v>18</v>
      </c>
      <c r="D61">
        <v>5</v>
      </c>
      <c r="E61">
        <v>3</v>
      </c>
      <c r="G61">
        <v>28</v>
      </c>
    </row>
    <row r="62" spans="1:27" x14ac:dyDescent="0.2">
      <c r="A62" t="s">
        <v>547</v>
      </c>
      <c r="C62">
        <v>1</v>
      </c>
      <c r="G62">
        <v>1</v>
      </c>
    </row>
    <row r="63" spans="1:27" x14ac:dyDescent="0.2">
      <c r="A63" t="s">
        <v>91</v>
      </c>
      <c r="B63">
        <v>6</v>
      </c>
      <c r="C63">
        <v>15</v>
      </c>
      <c r="D63">
        <v>8</v>
      </c>
      <c r="E63">
        <v>1</v>
      </c>
      <c r="G63">
        <v>30</v>
      </c>
    </row>
    <row r="64" spans="1:27" x14ac:dyDescent="0.2">
      <c r="A64" t="s">
        <v>546</v>
      </c>
      <c r="B64">
        <v>1</v>
      </c>
      <c r="C64">
        <v>1</v>
      </c>
      <c r="G64">
        <v>2</v>
      </c>
    </row>
    <row r="65" spans="1:26" x14ac:dyDescent="0.2">
      <c r="A65" t="s">
        <v>436</v>
      </c>
      <c r="B65">
        <v>23</v>
      </c>
      <c r="C65">
        <v>63</v>
      </c>
      <c r="D65">
        <v>52</v>
      </c>
      <c r="E65">
        <v>16</v>
      </c>
      <c r="G65">
        <v>154</v>
      </c>
    </row>
    <row r="67" spans="1:26" x14ac:dyDescent="0.2">
      <c r="A67" t="s">
        <v>523</v>
      </c>
      <c r="B67" t="s">
        <v>435</v>
      </c>
    </row>
    <row r="68" spans="1:26" x14ac:dyDescent="0.2">
      <c r="A68" t="s">
        <v>437</v>
      </c>
      <c r="B68" t="s">
        <v>97</v>
      </c>
      <c r="C68" t="s">
        <v>531</v>
      </c>
      <c r="D68" t="s">
        <v>532</v>
      </c>
      <c r="E68" t="s">
        <v>436</v>
      </c>
      <c r="M68" s="4" t="s">
        <v>437</v>
      </c>
      <c r="N68" s="4" t="s">
        <v>97</v>
      </c>
      <c r="O68" s="4" t="s">
        <v>531</v>
      </c>
      <c r="P68" s="4" t="s">
        <v>532</v>
      </c>
      <c r="Q68" s="4" t="s">
        <v>436</v>
      </c>
      <c r="R68" s="4"/>
      <c r="S68" s="4"/>
    </row>
    <row r="69" spans="1:26" x14ac:dyDescent="0.2">
      <c r="A69" t="s">
        <v>79</v>
      </c>
      <c r="B69">
        <v>36</v>
      </c>
      <c r="C69">
        <v>34</v>
      </c>
      <c r="D69">
        <v>13</v>
      </c>
      <c r="E69">
        <v>83</v>
      </c>
      <c r="M69" s="4" t="s">
        <v>79</v>
      </c>
      <c r="N69" s="4">
        <f>B69</f>
        <v>36</v>
      </c>
      <c r="O69" s="4">
        <f t="shared" ref="O69" si="47">C69</f>
        <v>34</v>
      </c>
      <c r="P69" s="4">
        <f t="shared" ref="P69" si="48">D69</f>
        <v>13</v>
      </c>
      <c r="Q69" s="4">
        <f t="shared" ref="Q69" si="49">E69</f>
        <v>83</v>
      </c>
      <c r="R69" s="4">
        <f>Q69/$Q$71</f>
        <v>0.50920245398773001</v>
      </c>
      <c r="S69" s="4"/>
      <c r="V69" s="4">
        <f>N$71*$R69</f>
        <v>29.533742331288341</v>
      </c>
      <c r="W69" s="4">
        <f t="shared" ref="W69:X69" si="50">O$71*$R69</f>
        <v>39.208588957055213</v>
      </c>
      <c r="X69" s="4">
        <f t="shared" si="50"/>
        <v>14.257668711656439</v>
      </c>
      <c r="Y69" s="4"/>
      <c r="Z69" s="98">
        <f>CHITEST(N69:P70,V69:X70)</f>
        <v>0.10432794384584497</v>
      </c>
    </row>
    <row r="70" spans="1:26" x14ac:dyDescent="0.2">
      <c r="A70" t="s">
        <v>90</v>
      </c>
      <c r="B70">
        <v>6</v>
      </c>
      <c r="C70">
        <v>7</v>
      </c>
      <c r="D70">
        <v>2</v>
      </c>
      <c r="E70">
        <v>15</v>
      </c>
      <c r="M70" s="4" t="s">
        <v>555</v>
      </c>
      <c r="N70" s="4">
        <f>SUM(B70:B75)</f>
        <v>22</v>
      </c>
      <c r="O70" s="4">
        <f t="shared" ref="O70" si="51">SUM(C70:C75)</f>
        <v>43</v>
      </c>
      <c r="P70" s="4">
        <f t="shared" ref="P70" si="52">SUM(D70:D75)</f>
        <v>15</v>
      </c>
      <c r="Q70" s="4">
        <f t="shared" ref="Q70" si="53">SUM(E70:E75)</f>
        <v>80</v>
      </c>
      <c r="R70" s="4">
        <f>Q70/$Q$71</f>
        <v>0.49079754601226994</v>
      </c>
      <c r="S70" s="4"/>
      <c r="V70" s="4">
        <f>N$71*$R70</f>
        <v>28.466257668711656</v>
      </c>
      <c r="W70" s="4">
        <f t="shared" ref="W70" si="54">O$71*$R70</f>
        <v>37.791411042944787</v>
      </c>
      <c r="X70" s="4">
        <f t="shared" ref="X70" si="55">P$71*$R70</f>
        <v>13.742331288343559</v>
      </c>
      <c r="Y70" s="4"/>
    </row>
    <row r="71" spans="1:26" x14ac:dyDescent="0.2">
      <c r="A71" t="s">
        <v>548</v>
      </c>
      <c r="C71">
        <v>2</v>
      </c>
      <c r="E71">
        <v>2</v>
      </c>
      <c r="M71" s="4" t="s">
        <v>436</v>
      </c>
      <c r="N71" s="4">
        <f>B76</f>
        <v>58</v>
      </c>
      <c r="O71" s="4">
        <f t="shared" ref="O71" si="56">C76</f>
        <v>77</v>
      </c>
      <c r="P71" s="4">
        <f t="shared" ref="P71" si="57">D76</f>
        <v>28</v>
      </c>
      <c r="Q71" s="4">
        <f t="shared" ref="Q71" si="58">E76</f>
        <v>163</v>
      </c>
      <c r="R71" s="4"/>
      <c r="S71" s="4"/>
    </row>
    <row r="72" spans="1:26" x14ac:dyDescent="0.2">
      <c r="A72" t="s">
        <v>545</v>
      </c>
      <c r="B72">
        <v>4</v>
      </c>
      <c r="C72">
        <v>17</v>
      </c>
      <c r="D72">
        <v>8</v>
      </c>
      <c r="E72">
        <v>29</v>
      </c>
    </row>
    <row r="73" spans="1:26" x14ac:dyDescent="0.2">
      <c r="A73" t="s">
        <v>547</v>
      </c>
      <c r="C73">
        <v>1</v>
      </c>
      <c r="E73">
        <v>1</v>
      </c>
    </row>
    <row r="74" spans="1:26" x14ac:dyDescent="0.2">
      <c r="A74" t="s">
        <v>91</v>
      </c>
      <c r="B74">
        <v>12</v>
      </c>
      <c r="C74">
        <v>14</v>
      </c>
      <c r="D74">
        <v>5</v>
      </c>
      <c r="E74">
        <v>31</v>
      </c>
    </row>
    <row r="75" spans="1:26" x14ac:dyDescent="0.2">
      <c r="A75" t="s">
        <v>546</v>
      </c>
      <c r="C75">
        <v>2</v>
      </c>
      <c r="E75">
        <v>2</v>
      </c>
    </row>
    <row r="76" spans="1:26" x14ac:dyDescent="0.2">
      <c r="A76" t="s">
        <v>436</v>
      </c>
      <c r="B76">
        <v>58</v>
      </c>
      <c r="C76">
        <v>77</v>
      </c>
      <c r="D76">
        <v>28</v>
      </c>
      <c r="E76">
        <v>163</v>
      </c>
    </row>
    <row r="78" spans="1:26" x14ac:dyDescent="0.2">
      <c r="A78" t="s">
        <v>479</v>
      </c>
      <c r="B78" t="s">
        <v>435</v>
      </c>
    </row>
    <row r="79" spans="1:26" x14ac:dyDescent="0.2">
      <c r="A79" t="s">
        <v>437</v>
      </c>
      <c r="B79" t="s">
        <v>98</v>
      </c>
      <c r="C79" t="s">
        <v>113</v>
      </c>
      <c r="D79" t="s">
        <v>70</v>
      </c>
      <c r="E79" t="s">
        <v>436</v>
      </c>
      <c r="M79" s="4" t="s">
        <v>437</v>
      </c>
      <c r="N79" s="4" t="s">
        <v>98</v>
      </c>
      <c r="O79" s="4" t="s">
        <v>113</v>
      </c>
      <c r="P79" s="4" t="s">
        <v>70</v>
      </c>
      <c r="Q79" s="4" t="s">
        <v>436</v>
      </c>
      <c r="R79" s="4"/>
      <c r="S79" s="4"/>
    </row>
    <row r="80" spans="1:26" x14ac:dyDescent="0.2">
      <c r="A80" t="s">
        <v>79</v>
      </c>
      <c r="B80">
        <v>16</v>
      </c>
      <c r="C80">
        <v>17</v>
      </c>
      <c r="D80">
        <v>50</v>
      </c>
      <c r="E80">
        <v>83</v>
      </c>
      <c r="M80" s="4" t="s">
        <v>79</v>
      </c>
      <c r="N80" s="4">
        <f>B80</f>
        <v>16</v>
      </c>
      <c r="O80" s="4">
        <f t="shared" ref="O80" si="59">C80</f>
        <v>17</v>
      </c>
      <c r="P80" s="4">
        <f t="shared" ref="P80" si="60">D80</f>
        <v>50</v>
      </c>
      <c r="Q80" s="4">
        <f t="shared" ref="Q80" si="61">E80</f>
        <v>83</v>
      </c>
      <c r="R80" s="4">
        <f>Q80/$Q$82</f>
        <v>0.50920245398773001</v>
      </c>
      <c r="S80" s="4"/>
      <c r="V80" s="4">
        <f>N$82*$R80</f>
        <v>18.840490797546011</v>
      </c>
      <c r="W80" s="4">
        <f t="shared" ref="W80:X80" si="62">O$82*$R80</f>
        <v>17.312883435582819</v>
      </c>
      <c r="X80" s="4">
        <f t="shared" si="62"/>
        <v>46.846625766871163</v>
      </c>
      <c r="Z80" s="98">
        <f>CHITEST(N80:P81,V80:X81)</f>
        <v>0.51774131732307715</v>
      </c>
    </row>
    <row r="81" spans="1:24" x14ac:dyDescent="0.2">
      <c r="A81" t="s">
        <v>90</v>
      </c>
      <c r="B81">
        <v>7</v>
      </c>
      <c r="C81">
        <v>3</v>
      </c>
      <c r="D81">
        <v>5</v>
      </c>
      <c r="E81">
        <v>15</v>
      </c>
      <c r="M81" s="4" t="s">
        <v>555</v>
      </c>
      <c r="N81" s="4">
        <f>SUM(B81:B86)</f>
        <v>21</v>
      </c>
      <c r="O81" s="4">
        <f t="shared" ref="O81" si="63">SUM(C81:C86)</f>
        <v>17</v>
      </c>
      <c r="P81" s="4">
        <f t="shared" ref="P81" si="64">SUM(D81:D86)</f>
        <v>42</v>
      </c>
      <c r="Q81" s="4">
        <f t="shared" ref="Q81" si="65">SUM(E81:E86)</f>
        <v>80</v>
      </c>
      <c r="R81" s="4">
        <f>Q81/$Q$82</f>
        <v>0.49079754601226994</v>
      </c>
      <c r="S81" s="4"/>
      <c r="V81" s="4">
        <f>N$82*$R81</f>
        <v>18.159509202453986</v>
      </c>
      <c r="W81" s="4">
        <f>O$82*$R81</f>
        <v>16.687116564417177</v>
      </c>
      <c r="X81" s="4">
        <f t="shared" ref="X81" si="66">P$82*$R81</f>
        <v>45.153374233128837</v>
      </c>
    </row>
    <row r="82" spans="1:24" x14ac:dyDescent="0.2">
      <c r="A82" t="s">
        <v>548</v>
      </c>
      <c r="B82">
        <v>1</v>
      </c>
      <c r="D82">
        <v>1</v>
      </c>
      <c r="E82">
        <v>2</v>
      </c>
      <c r="M82" s="4" t="s">
        <v>436</v>
      </c>
      <c r="N82" s="4">
        <f>B87</f>
        <v>37</v>
      </c>
      <c r="O82" s="4">
        <f t="shared" ref="O82" si="67">C87</f>
        <v>34</v>
      </c>
      <c r="P82" s="4">
        <f t="shared" ref="P82" si="68">D87</f>
        <v>92</v>
      </c>
      <c r="Q82" s="4">
        <f t="shared" ref="Q82" si="69">E87</f>
        <v>163</v>
      </c>
      <c r="R82" s="4"/>
      <c r="S82" s="4"/>
    </row>
    <row r="83" spans="1:24" x14ac:dyDescent="0.2">
      <c r="A83" t="s">
        <v>545</v>
      </c>
      <c r="B83">
        <v>3</v>
      </c>
      <c r="C83">
        <v>8</v>
      </c>
      <c r="D83">
        <v>18</v>
      </c>
      <c r="E83">
        <v>29</v>
      </c>
    </row>
    <row r="84" spans="1:24" x14ac:dyDescent="0.2">
      <c r="A84" t="s">
        <v>547</v>
      </c>
      <c r="D84">
        <v>1</v>
      </c>
      <c r="E84">
        <v>1</v>
      </c>
    </row>
    <row r="85" spans="1:24" x14ac:dyDescent="0.2">
      <c r="A85" t="s">
        <v>91</v>
      </c>
      <c r="B85">
        <v>10</v>
      </c>
      <c r="C85">
        <v>6</v>
      </c>
      <c r="D85">
        <v>15</v>
      </c>
      <c r="E85">
        <v>31</v>
      </c>
    </row>
    <row r="86" spans="1:24" x14ac:dyDescent="0.2">
      <c r="A86" t="s">
        <v>546</v>
      </c>
      <c r="D86">
        <v>2</v>
      </c>
      <c r="E86">
        <v>2</v>
      </c>
    </row>
    <row r="87" spans="1:24" x14ac:dyDescent="0.2">
      <c r="A87" t="s">
        <v>436</v>
      </c>
      <c r="B87">
        <v>37</v>
      </c>
      <c r="C87">
        <v>34</v>
      </c>
      <c r="D87">
        <v>92</v>
      </c>
      <c r="E87">
        <v>163</v>
      </c>
    </row>
    <row r="88" spans="1:24" x14ac:dyDescent="0.2">
      <c r="I88" t="s">
        <v>79</v>
      </c>
      <c r="J88">
        <v>88</v>
      </c>
      <c r="K88" s="22"/>
      <c r="L88" s="22"/>
      <c r="M88" t="s">
        <v>570</v>
      </c>
    </row>
    <row r="89" spans="1:24" x14ac:dyDescent="0.2">
      <c r="I89" t="s">
        <v>91</v>
      </c>
      <c r="J89">
        <v>63</v>
      </c>
      <c r="K89" s="22"/>
      <c r="L89" s="22"/>
      <c r="M89" t="s">
        <v>570</v>
      </c>
    </row>
    <row r="90" spans="1:24" x14ac:dyDescent="0.2">
      <c r="I90" t="s">
        <v>90</v>
      </c>
      <c r="J90">
        <v>47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28</vt:i4>
      </vt:variant>
    </vt:vector>
  </HeadingPairs>
  <TitlesOfParts>
    <vt:vector size="28" baseType="lpstr">
      <vt:lpstr>List12</vt:lpstr>
      <vt:lpstr>závislost frekvence</vt:lpstr>
      <vt:lpstr>předmět využití statistiky</vt:lpstr>
      <vt:lpstr>místo použití</vt:lpstr>
      <vt:lpstr>odhad zneužití statistiky</vt:lpstr>
      <vt:lpstr>zájem o důveryhodnost masmédií</vt:lpstr>
      <vt:lpstr>List10</vt:lpstr>
      <vt:lpstr>výskyt dezinformací</vt:lpstr>
      <vt:lpstr>míry koncentrace</vt:lpstr>
      <vt:lpstr>aritmetický průměr</vt:lpstr>
      <vt:lpstr>rozptyl</vt:lpstr>
      <vt:lpstr>List2</vt:lpstr>
      <vt:lpstr>graf</vt:lpstr>
      <vt:lpstr>lineární regrese analýza</vt:lpstr>
      <vt:lpstr>korelace</vt:lpstr>
      <vt:lpstr>zájem o důveryhodnost médií</vt:lpstr>
      <vt:lpstr>List13</vt:lpstr>
      <vt:lpstr>Surová data</vt:lpstr>
      <vt:lpstr>Kódovaná data</vt:lpstr>
      <vt:lpstr>Legenda</vt:lpstr>
      <vt:lpstr>použití statistiky frekvence</vt:lpstr>
      <vt:lpstr>zájem o statististiku</vt:lpstr>
      <vt:lpstr>vzdělání</vt:lpstr>
      <vt:lpstr>muž žena</vt:lpstr>
      <vt:lpstr>data</vt:lpstr>
      <vt:lpstr>List4</vt:lpstr>
      <vt:lpstr>popisné charakteristiky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</dc:creator>
  <cp:keywords/>
  <dc:description/>
  <cp:lastModifiedBy>já</cp:lastModifiedBy>
  <cp:revision/>
  <dcterms:created xsi:type="dcterms:W3CDTF">2019-02-25T20:38:00Z</dcterms:created>
  <dcterms:modified xsi:type="dcterms:W3CDTF">2019-05-02T04:05:31Z</dcterms:modified>
  <cp:category/>
  <cp:contentStatus/>
</cp:coreProperties>
</file>