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008DF5A-C981-4919-AE06-32BB1FF9D4FD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Prices" sheetId="4" r:id="rId1"/>
    <sheet name="Investements + Fixed and Variab" sheetId="1" r:id="rId2"/>
    <sheet name="Sales forecast" sheetId="5" r:id="rId3"/>
    <sheet name="Cash flow pessimistic" sheetId="8" r:id="rId4"/>
    <sheet name="Cash flow realistic" sheetId="3" r:id="rId5"/>
    <sheet name="Cash flow Optimistic" sheetId="9" r:id="rId6"/>
    <sheet name="Income stateme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7" l="1"/>
  <c r="E4" i="7"/>
  <c r="E3" i="7"/>
  <c r="D17" i="7"/>
  <c r="D4" i="7"/>
  <c r="D3" i="7"/>
  <c r="C17" i="7"/>
  <c r="C16" i="7"/>
  <c r="C4" i="7"/>
  <c r="C3" i="7"/>
  <c r="O27" i="8"/>
  <c r="N27" i="8"/>
  <c r="M27" i="8"/>
  <c r="L27" i="8"/>
  <c r="K27" i="8"/>
  <c r="J27" i="8"/>
  <c r="I27" i="8"/>
  <c r="H27" i="8"/>
  <c r="G27" i="8"/>
  <c r="F27" i="8"/>
  <c r="E27" i="8"/>
  <c r="D27" i="8"/>
  <c r="P27" i="8" s="1"/>
  <c r="P26" i="8"/>
  <c r="P25" i="8"/>
  <c r="P24" i="8"/>
  <c r="P23" i="8"/>
  <c r="P22" i="8"/>
  <c r="P21" i="8"/>
  <c r="P20" i="8"/>
  <c r="P19" i="8"/>
  <c r="P18" i="8"/>
  <c r="O16" i="8"/>
  <c r="N16" i="8"/>
  <c r="M16" i="8"/>
  <c r="L16" i="8"/>
  <c r="K16" i="8"/>
  <c r="J16" i="8"/>
  <c r="I16" i="8"/>
  <c r="H16" i="8"/>
  <c r="G16" i="8"/>
  <c r="F16" i="8"/>
  <c r="E16" i="8"/>
  <c r="D16" i="8"/>
  <c r="C13" i="8"/>
  <c r="C30" i="8" s="1"/>
  <c r="C31" i="8" s="1"/>
  <c r="D4" i="8" s="1"/>
  <c r="P11" i="8"/>
  <c r="O10" i="8"/>
  <c r="N10" i="8"/>
  <c r="M10" i="8"/>
  <c r="L10" i="8"/>
  <c r="K10" i="8"/>
  <c r="J10" i="8"/>
  <c r="I10" i="8"/>
  <c r="H10" i="8"/>
  <c r="G10" i="8"/>
  <c r="F10" i="8"/>
  <c r="E10" i="8"/>
  <c r="D10" i="8"/>
  <c r="P9" i="8"/>
  <c r="O8" i="8"/>
  <c r="N8" i="8"/>
  <c r="N12" i="8" s="1"/>
  <c r="M8" i="8"/>
  <c r="M12" i="8" s="1"/>
  <c r="L8" i="8"/>
  <c r="L12" i="8" s="1"/>
  <c r="K8" i="8"/>
  <c r="J8" i="8"/>
  <c r="J12" i="8" s="1"/>
  <c r="I8" i="8"/>
  <c r="I12" i="8" s="1"/>
  <c r="H8" i="8"/>
  <c r="H12" i="8" s="1"/>
  <c r="G8" i="8"/>
  <c r="G12" i="8" s="1"/>
  <c r="F8" i="8"/>
  <c r="F12" i="8" s="1"/>
  <c r="E8" i="8"/>
  <c r="E12" i="8" s="1"/>
  <c r="D8" i="8"/>
  <c r="D12" i="8" s="1"/>
  <c r="P7" i="8"/>
  <c r="O27" i="9"/>
  <c r="N27" i="9"/>
  <c r="M27" i="9"/>
  <c r="L27" i="9"/>
  <c r="K27" i="9"/>
  <c r="J27" i="9"/>
  <c r="I27" i="9"/>
  <c r="H27" i="9"/>
  <c r="G27" i="9"/>
  <c r="F27" i="9"/>
  <c r="E27" i="9"/>
  <c r="D27" i="9"/>
  <c r="P27" i="9" s="1"/>
  <c r="P26" i="9"/>
  <c r="P25" i="9"/>
  <c r="P24" i="9"/>
  <c r="P23" i="9"/>
  <c r="P22" i="9"/>
  <c r="P21" i="9"/>
  <c r="P20" i="9"/>
  <c r="P19" i="9"/>
  <c r="P18" i="9"/>
  <c r="O16" i="9"/>
  <c r="N16" i="9"/>
  <c r="M16" i="9"/>
  <c r="L16" i="9"/>
  <c r="K16" i="9"/>
  <c r="J16" i="9"/>
  <c r="I16" i="9"/>
  <c r="H16" i="9"/>
  <c r="G16" i="9"/>
  <c r="F16" i="9"/>
  <c r="E16" i="9"/>
  <c r="D16" i="9"/>
  <c r="C13" i="9"/>
  <c r="C30" i="9" s="1"/>
  <c r="C31" i="9" s="1"/>
  <c r="D4" i="9" s="1"/>
  <c r="P11" i="9"/>
  <c r="O10" i="9"/>
  <c r="N10" i="9"/>
  <c r="M10" i="9"/>
  <c r="L10" i="9"/>
  <c r="K10" i="9"/>
  <c r="J10" i="9"/>
  <c r="I10" i="9"/>
  <c r="H10" i="9"/>
  <c r="G10" i="9"/>
  <c r="F10" i="9"/>
  <c r="E10" i="9"/>
  <c r="D10" i="9"/>
  <c r="P9" i="9"/>
  <c r="O8" i="9"/>
  <c r="O12" i="9" s="1"/>
  <c r="N8" i="9"/>
  <c r="M8" i="9"/>
  <c r="M12" i="9" s="1"/>
  <c r="L8" i="9"/>
  <c r="L12" i="9" s="1"/>
  <c r="K8" i="9"/>
  <c r="J8" i="9"/>
  <c r="J12" i="9" s="1"/>
  <c r="I8" i="9"/>
  <c r="I12" i="9" s="1"/>
  <c r="H8" i="9"/>
  <c r="H12" i="9" s="1"/>
  <c r="G8" i="9"/>
  <c r="F8" i="9"/>
  <c r="E8" i="9"/>
  <c r="E12" i="9" s="1"/>
  <c r="D8" i="9"/>
  <c r="D12" i="9" s="1"/>
  <c r="P7" i="9"/>
  <c r="N12" i="9" l="1"/>
  <c r="N28" i="9" s="1"/>
  <c r="N29" i="9" s="1"/>
  <c r="N30" i="9" s="1"/>
  <c r="K12" i="9"/>
  <c r="K28" i="9" s="1"/>
  <c r="K29" i="9" s="1"/>
  <c r="K30" i="9" s="1"/>
  <c r="G12" i="9"/>
  <c r="F12" i="9"/>
  <c r="P10" i="9"/>
  <c r="O12" i="8"/>
  <c r="K12" i="8"/>
  <c r="P12" i="8" s="1"/>
  <c r="P13" i="8" s="1"/>
  <c r="P10" i="8"/>
  <c r="F28" i="8"/>
  <c r="F29" i="8" s="1"/>
  <c r="F30" i="8" s="1"/>
  <c r="J28" i="8"/>
  <c r="N28" i="8"/>
  <c r="N29" i="8" s="1"/>
  <c r="N30" i="8" s="1"/>
  <c r="G29" i="8"/>
  <c r="G30" i="8" s="1"/>
  <c r="G28" i="8"/>
  <c r="O28" i="8"/>
  <c r="O29" i="8" s="1"/>
  <c r="O30" i="8" s="1"/>
  <c r="D28" i="8"/>
  <c r="H28" i="8"/>
  <c r="H29" i="8" s="1"/>
  <c r="H30" i="8" s="1"/>
  <c r="L28" i="8"/>
  <c r="L29" i="8" s="1"/>
  <c r="L30" i="8" s="1"/>
  <c r="E28" i="8"/>
  <c r="E29" i="8" s="1"/>
  <c r="E30" i="8" s="1"/>
  <c r="I28" i="8"/>
  <c r="I29" i="8" s="1"/>
  <c r="I30" i="8" s="1"/>
  <c r="M28" i="8"/>
  <c r="M29" i="8" s="1"/>
  <c r="M30" i="8" s="1"/>
  <c r="J29" i="8"/>
  <c r="J30" i="8" s="1"/>
  <c r="P16" i="8"/>
  <c r="P8" i="8"/>
  <c r="H28" i="9"/>
  <c r="I28" i="9"/>
  <c r="I29" i="9" s="1"/>
  <c r="I30" i="9" s="1"/>
  <c r="M28" i="9"/>
  <c r="M29" i="9" s="1"/>
  <c r="M30" i="9" s="1"/>
  <c r="F28" i="9"/>
  <c r="F29" i="9" s="1"/>
  <c r="F30" i="9" s="1"/>
  <c r="D28" i="9"/>
  <c r="D29" i="9" s="1"/>
  <c r="L28" i="9"/>
  <c r="L29" i="9" s="1"/>
  <c r="L30" i="9" s="1"/>
  <c r="E28" i="9"/>
  <c r="E29" i="9" s="1"/>
  <c r="E30" i="9" s="1"/>
  <c r="J28" i="9"/>
  <c r="J29" i="9" s="1"/>
  <c r="J30" i="9" s="1"/>
  <c r="O28" i="9"/>
  <c r="O29" i="9" s="1"/>
  <c r="O30" i="9" s="1"/>
  <c r="H29" i="9"/>
  <c r="H30" i="9" s="1"/>
  <c r="P16" i="9"/>
  <c r="P8" i="9"/>
  <c r="E16" i="3"/>
  <c r="F16" i="3"/>
  <c r="G16" i="3"/>
  <c r="H16" i="3"/>
  <c r="I16" i="3"/>
  <c r="J16" i="3"/>
  <c r="K16" i="3"/>
  <c r="L16" i="3"/>
  <c r="M16" i="3"/>
  <c r="N16" i="3"/>
  <c r="O16" i="3"/>
  <c r="D16" i="3"/>
  <c r="E27" i="3"/>
  <c r="F27" i="3"/>
  <c r="G27" i="3"/>
  <c r="H27" i="3"/>
  <c r="I27" i="3"/>
  <c r="J27" i="3"/>
  <c r="K27" i="3"/>
  <c r="L27" i="3"/>
  <c r="M27" i="3"/>
  <c r="N27" i="3"/>
  <c r="O27" i="3"/>
  <c r="D27" i="3"/>
  <c r="E8" i="3"/>
  <c r="F8" i="3"/>
  <c r="G8" i="3"/>
  <c r="H8" i="3"/>
  <c r="I8" i="3"/>
  <c r="J8" i="3"/>
  <c r="K8" i="3"/>
  <c r="L8" i="3"/>
  <c r="M8" i="3"/>
  <c r="N8" i="3"/>
  <c r="O8" i="3"/>
  <c r="D8" i="3"/>
  <c r="P12" i="9" l="1"/>
  <c r="P13" i="9" s="1"/>
  <c r="G28" i="9"/>
  <c r="G29" i="9" s="1"/>
  <c r="G30" i="9" s="1"/>
  <c r="K28" i="8"/>
  <c r="K29" i="8" s="1"/>
  <c r="K30" i="8" s="1"/>
  <c r="D29" i="8"/>
  <c r="D30" i="9"/>
  <c r="D31" i="9" s="1"/>
  <c r="E4" i="9" s="1"/>
  <c r="E31" i="9" s="1"/>
  <c r="F4" i="9" s="1"/>
  <c r="F31" i="9" s="1"/>
  <c r="G4" i="9" s="1"/>
  <c r="P28" i="9"/>
  <c r="C18" i="7"/>
  <c r="D16" i="7"/>
  <c r="D18" i="7" s="1"/>
  <c r="D5" i="7"/>
  <c r="E5" i="7"/>
  <c r="C5" i="7"/>
  <c r="E16" i="7"/>
  <c r="E18" i="7" s="1"/>
  <c r="P19" i="3"/>
  <c r="P20" i="3"/>
  <c r="P21" i="3"/>
  <c r="P22" i="3"/>
  <c r="P23" i="3"/>
  <c r="P24" i="3"/>
  <c r="P25" i="3"/>
  <c r="P26" i="3"/>
  <c r="P27" i="3"/>
  <c r="P18" i="3"/>
  <c r="C13" i="3"/>
  <c r="C30" i="3" s="1"/>
  <c r="C31" i="3" s="1"/>
  <c r="D4" i="3" s="1"/>
  <c r="E16" i="5"/>
  <c r="F16" i="5"/>
  <c r="G16" i="5"/>
  <c r="H16" i="5"/>
  <c r="I16" i="5"/>
  <c r="D16" i="5"/>
  <c r="P9" i="3"/>
  <c r="P7" i="3"/>
  <c r="P11" i="3"/>
  <c r="F10" i="3"/>
  <c r="G10" i="3"/>
  <c r="H10" i="3"/>
  <c r="I10" i="3"/>
  <c r="J10" i="3"/>
  <c r="K10" i="3"/>
  <c r="L10" i="3"/>
  <c r="M10" i="3"/>
  <c r="N10" i="3"/>
  <c r="O10" i="3"/>
  <c r="E10" i="3"/>
  <c r="D10" i="3"/>
  <c r="C45" i="1"/>
  <c r="C32" i="1"/>
  <c r="C40" i="1" s="1"/>
  <c r="P29" i="9" l="1"/>
  <c r="G31" i="9"/>
  <c r="H4" i="9" s="1"/>
  <c r="H31" i="9" s="1"/>
  <c r="I4" i="9" s="1"/>
  <c r="I31" i="9" s="1"/>
  <c r="J4" i="9" s="1"/>
  <c r="J31" i="9" s="1"/>
  <c r="K4" i="9" s="1"/>
  <c r="K31" i="9" s="1"/>
  <c r="L4" i="9" s="1"/>
  <c r="L31" i="9" s="1"/>
  <c r="M4" i="9" s="1"/>
  <c r="M31" i="9" s="1"/>
  <c r="N4" i="9" s="1"/>
  <c r="N31" i="9" s="1"/>
  <c r="O4" i="9" s="1"/>
  <c r="O31" i="9" s="1"/>
  <c r="P28" i="8"/>
  <c r="P29" i="8"/>
  <c r="D30" i="8"/>
  <c r="D31" i="8" s="1"/>
  <c r="E4" i="8" s="1"/>
  <c r="E31" i="8" s="1"/>
  <c r="F4" i="8" s="1"/>
  <c r="F31" i="8" s="1"/>
  <c r="G4" i="8" s="1"/>
  <c r="G31" i="8" s="1"/>
  <c r="H4" i="8" s="1"/>
  <c r="H31" i="8" s="1"/>
  <c r="I4" i="8" s="1"/>
  <c r="I31" i="8" s="1"/>
  <c r="J4" i="8" s="1"/>
  <c r="J31" i="8" s="1"/>
  <c r="K4" i="8" s="1"/>
  <c r="K31" i="8" s="1"/>
  <c r="L4" i="8" s="1"/>
  <c r="L31" i="8" s="1"/>
  <c r="M4" i="8" s="1"/>
  <c r="M31" i="8" s="1"/>
  <c r="N4" i="8" s="1"/>
  <c r="N31" i="8" s="1"/>
  <c r="O4" i="8" s="1"/>
  <c r="O31" i="8" s="1"/>
  <c r="P16" i="3"/>
  <c r="M12" i="3"/>
  <c r="M28" i="3" s="1"/>
  <c r="M29" i="3" s="1"/>
  <c r="M30" i="3" s="1"/>
  <c r="I12" i="3"/>
  <c r="I28" i="3" s="1"/>
  <c r="I29" i="3" s="1"/>
  <c r="I30" i="3" s="1"/>
  <c r="O12" i="3"/>
  <c r="O28" i="3" s="1"/>
  <c r="O29" i="3" s="1"/>
  <c r="O30" i="3" s="1"/>
  <c r="D12" i="3"/>
  <c r="F12" i="3"/>
  <c r="N12" i="3"/>
  <c r="L12" i="3"/>
  <c r="L28" i="3" s="1"/>
  <c r="L29" i="3" s="1"/>
  <c r="L30" i="3" s="1"/>
  <c r="K12" i="3"/>
  <c r="K28" i="3" s="1"/>
  <c r="K29" i="3" s="1"/>
  <c r="K30" i="3" s="1"/>
  <c r="J12" i="3"/>
  <c r="H12" i="3"/>
  <c r="H28" i="3" s="1"/>
  <c r="H29" i="3" s="1"/>
  <c r="H30" i="3" s="1"/>
  <c r="G12" i="3"/>
  <c r="G28" i="3" s="1"/>
  <c r="G29" i="3" s="1"/>
  <c r="G30" i="3" s="1"/>
  <c r="E12" i="3"/>
  <c r="E28" i="3" s="1"/>
  <c r="E29" i="3" s="1"/>
  <c r="E30" i="3" s="1"/>
  <c r="P10" i="3"/>
  <c r="P8" i="3"/>
  <c r="C24" i="1"/>
  <c r="C20" i="1"/>
  <c r="C26" i="1" s="1"/>
  <c r="C12" i="1"/>
  <c r="C5" i="1"/>
  <c r="P12" i="3" l="1"/>
  <c r="P13" i="3" s="1"/>
  <c r="N28" i="3"/>
  <c r="N29" i="3" s="1"/>
  <c r="N30" i="3" s="1"/>
  <c r="J28" i="3"/>
  <c r="J29" i="3" s="1"/>
  <c r="J30" i="3" s="1"/>
  <c r="F28" i="3"/>
  <c r="F29" i="3" s="1"/>
  <c r="F30" i="3" s="1"/>
  <c r="D28" i="3"/>
  <c r="D29" i="3" s="1"/>
  <c r="P28" i="3" l="1"/>
  <c r="D30" i="3" l="1"/>
  <c r="D31" i="3" s="1"/>
  <c r="E4" i="3" s="1"/>
  <c r="E31" i="3" s="1"/>
  <c r="F4" i="3" s="1"/>
  <c r="F31" i="3" s="1"/>
  <c r="G4" i="3" s="1"/>
  <c r="G31" i="3" s="1"/>
  <c r="H4" i="3" s="1"/>
  <c r="H31" i="3" s="1"/>
  <c r="I4" i="3" s="1"/>
  <c r="I31" i="3" s="1"/>
  <c r="J4" i="3" s="1"/>
  <c r="J31" i="3" s="1"/>
  <c r="K4" i="3" s="1"/>
  <c r="K31" i="3" s="1"/>
  <c r="L4" i="3" s="1"/>
  <c r="L31" i="3" s="1"/>
  <c r="M4" i="3" s="1"/>
  <c r="M31" i="3" s="1"/>
  <c r="N4" i="3" s="1"/>
  <c r="N31" i="3" s="1"/>
  <c r="O4" i="3" s="1"/>
  <c r="O31" i="3" s="1"/>
  <c r="P29" i="3"/>
</calcChain>
</file>

<file path=xl/sharedStrings.xml><?xml version="1.0" encoding="utf-8"?>
<sst xmlns="http://schemas.openxmlformats.org/spreadsheetml/2006/main" count="231" uniqueCount="93">
  <si>
    <t>Name</t>
  </si>
  <si>
    <t>Price</t>
  </si>
  <si>
    <t>Expenses on legal paperwork</t>
  </si>
  <si>
    <t>Registration with state and tax authorities, opening a current account</t>
  </si>
  <si>
    <t>Site investements</t>
  </si>
  <si>
    <t>Design project</t>
  </si>
  <si>
    <t>Materials</t>
  </si>
  <si>
    <t>Workers' salary</t>
  </si>
  <si>
    <t>Props + décor elements</t>
  </si>
  <si>
    <t>Total</t>
  </si>
  <si>
    <t>Equipment</t>
  </si>
  <si>
    <t>Administrator computer</t>
  </si>
  <si>
    <t>Water cooler + dishes</t>
  </si>
  <si>
    <t>Other equipment (hangers, small wardrobes, etc.)</t>
  </si>
  <si>
    <t>Gross Total</t>
  </si>
  <si>
    <t>Marketing</t>
  </si>
  <si>
    <t>Google AdWords and Yandex.Direct</t>
  </si>
  <si>
    <t>Social Networks</t>
  </si>
  <si>
    <t>Reserve  fund</t>
  </si>
  <si>
    <t>Rent</t>
  </si>
  <si>
    <t>Wages and Salaries</t>
  </si>
  <si>
    <t>Advertising</t>
  </si>
  <si>
    <t>Internet and phone connection</t>
  </si>
  <si>
    <t>PI contributions to PFR, MHIF</t>
  </si>
  <si>
    <t>Photo Paper</t>
  </si>
  <si>
    <t>Ink</t>
  </si>
  <si>
    <t>Makeup paint and cosmetics</t>
  </si>
  <si>
    <t>Variable costs/batch</t>
  </si>
  <si>
    <t>Fixed costs/monthly</t>
  </si>
  <si>
    <t>Photographer</t>
  </si>
  <si>
    <t>Administrator/receptionist</t>
  </si>
  <si>
    <t>Makeup artist</t>
  </si>
  <si>
    <t>Month/name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</si>
  <si>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</si>
  <si>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</si>
  <si>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</si>
  <si>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</si>
  <si>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</si>
  <si>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</si>
  <si>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</si>
  <si>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</si>
  <si>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</si>
  <si>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</si>
  <si>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</si>
  <si>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</si>
  <si>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photoshoots</t>
  </si>
  <si>
    <t>Hours rented</t>
  </si>
  <si>
    <t>Services</t>
  </si>
  <si>
    <t>Studio Photoshoot</t>
  </si>
  <si>
    <t>Corporate Photoshoot</t>
  </si>
  <si>
    <t>Portfolio creation</t>
  </si>
  <si>
    <t>Document Photo</t>
  </si>
  <si>
    <t>Lamination</t>
  </si>
  <si>
    <t>Scanning/page</t>
  </si>
  <si>
    <t>Retouching and Restoration/photo</t>
  </si>
  <si>
    <t>Coloring of old photos/photo</t>
  </si>
  <si>
    <t>Business cards printing/x100</t>
  </si>
  <si>
    <t>Rental/hour</t>
  </si>
  <si>
    <t>Sales from rental</t>
  </si>
  <si>
    <t>Other revenues</t>
  </si>
  <si>
    <t>Pessimistic</t>
  </si>
  <si>
    <t>Realistic</t>
  </si>
  <si>
    <t>Optimistic</t>
  </si>
  <si>
    <t>Investments</t>
  </si>
  <si>
    <t>Opening Balance</t>
  </si>
  <si>
    <t>Sales from Photoshoots</t>
  </si>
  <si>
    <t>Cash Inflows</t>
  </si>
  <si>
    <t>Initial Investements</t>
  </si>
  <si>
    <t>Photographer computer 1</t>
  </si>
  <si>
    <t>Photographer computer 2</t>
  </si>
  <si>
    <t>Capital Investement</t>
  </si>
  <si>
    <t>Cash Outflows</t>
  </si>
  <si>
    <t>Cost of goods sold</t>
  </si>
  <si>
    <t>Taxes</t>
  </si>
  <si>
    <t>Total cash outflows</t>
  </si>
  <si>
    <t>Net cash flow</t>
  </si>
  <si>
    <t>Closing Balance</t>
  </si>
  <si>
    <t>Operating Expences</t>
  </si>
  <si>
    <t>Total Operating Expeces</t>
  </si>
  <si>
    <t>Total Cash Inflows</t>
  </si>
  <si>
    <t>Optimistic Scenario</t>
  </si>
  <si>
    <t>Income Statement</t>
  </si>
  <si>
    <t>Sales revenue</t>
  </si>
  <si>
    <t>Cost of Sales</t>
  </si>
  <si>
    <t>Gross Profit</t>
  </si>
  <si>
    <t>Profit before taxation</t>
  </si>
  <si>
    <t>Tax</t>
  </si>
  <si>
    <t>Profit for the period</t>
  </si>
  <si>
    <t>Furniture</t>
  </si>
  <si>
    <t xml:space="preserve">Studio equipment </t>
  </si>
  <si>
    <t>Contributions to PFR, MHIF</t>
  </si>
  <si>
    <t>Pessimistic Scenario</t>
  </si>
  <si>
    <t>Realistic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</si>
</sst>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₽-419]_-;\-* #,##0.00\ [$₽-419]_-;_-* &quot;-&quot;??\ [$₽-419]_-;_-@_-"/>
    <numFmt numFmtId="165" formatCode="_-* #,##0\ [$₽-419]_-;\-* #,##0\ [$₽-419]_-;_-* &quot;-&quot;??\ [$₽-419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rgb="FF9C0006"/>
      <name val="Times New Roman"/>
      <family val="1"/>
    </font>
    <font>
      <sz val="14"/>
      <color rgb="FF9C5700"/>
      <name val="Times New Roman"/>
      <family val="1"/>
    </font>
    <font>
      <sz val="14"/>
      <color rgb="FF0061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14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7F7F7F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10" applyNumberFormat="0" applyAlignment="0" applyProtection="0"/>
  </cellStyleXfs>
  <cellXfs count="152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164" fontId="4" fillId="3" borderId="7" xfId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left" wrapText="1"/>
    </xf>
    <xf numFmtId="164" fontId="4" fillId="3" borderId="8" xfId="0" applyNumberFormat="1" applyFont="1" applyFill="1" applyBorder="1" applyAlignment="1">
      <alignment horizontal="right"/>
    </xf>
    <xf numFmtId="0" fontId="0" fillId="0" borderId="0" xfId="0" applyFont="1"/>
    <xf numFmtId="0" fontId="3" fillId="5" borderId="3" xfId="0" applyFont="1" applyFill="1" applyBorder="1" applyAlignment="1">
      <alignment horizontal="left" wrapText="1"/>
    </xf>
    <xf numFmtId="164" fontId="3" fillId="5" borderId="3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left"/>
    </xf>
    <xf numFmtId="164" fontId="3" fillId="5" borderId="5" xfId="0" applyNumberFormat="1" applyFont="1" applyFill="1" applyBorder="1" applyAlignment="1">
      <alignment horizontal="right"/>
    </xf>
    <xf numFmtId="0" fontId="3" fillId="5" borderId="6" xfId="0" applyFont="1" applyFill="1" applyBorder="1" applyAlignment="1">
      <alignment horizontal="left"/>
    </xf>
    <xf numFmtId="164" fontId="3" fillId="5" borderId="6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164" fontId="3" fillId="5" borderId="9" xfId="0" applyNumberFormat="1" applyFont="1" applyFill="1" applyBorder="1" applyAlignment="1">
      <alignment horizontal="right"/>
    </xf>
    <xf numFmtId="0" fontId="3" fillId="10" borderId="4" xfId="0" applyFont="1" applyFill="1" applyBorder="1" applyAlignment="1">
      <alignment horizontal="left"/>
    </xf>
    <xf numFmtId="164" fontId="3" fillId="10" borderId="4" xfId="0" applyNumberFormat="1" applyFont="1" applyFill="1" applyBorder="1" applyAlignment="1">
      <alignment horizontal="right"/>
    </xf>
    <xf numFmtId="0" fontId="3" fillId="10" borderId="5" xfId="0" applyFont="1" applyFill="1" applyBorder="1" applyAlignment="1">
      <alignment horizontal="left"/>
    </xf>
    <xf numFmtId="164" fontId="3" fillId="10" borderId="5" xfId="0" applyNumberFormat="1" applyFont="1" applyFill="1" applyBorder="1" applyAlignment="1">
      <alignment horizontal="right"/>
    </xf>
    <xf numFmtId="0" fontId="3" fillId="10" borderId="6" xfId="0" applyFont="1" applyFill="1" applyBorder="1" applyAlignment="1">
      <alignment horizontal="left"/>
    </xf>
    <xf numFmtId="164" fontId="3" fillId="10" borderId="6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44" xfId="0" applyBorder="1"/>
    <xf numFmtId="0" fontId="3" fillId="5" borderId="45" xfId="0" applyFont="1" applyFill="1" applyBorder="1" applyAlignment="1">
      <alignment horizontal="left" wrapText="1"/>
    </xf>
    <xf numFmtId="164" fontId="3" fillId="5" borderId="45" xfId="0" applyNumberFormat="1" applyFont="1" applyFill="1" applyBorder="1" applyAlignment="1">
      <alignment horizontal="right"/>
    </xf>
    <xf numFmtId="165" fontId="0" fillId="0" borderId="0" xfId="0" applyNumberFormat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5" borderId="15" xfId="0" applyFont="1" applyFill="1" applyBorder="1"/>
    <xf numFmtId="164" fontId="3" fillId="5" borderId="16" xfId="0" applyNumberFormat="1" applyFont="1" applyFill="1" applyBorder="1"/>
    <xf numFmtId="0" fontId="3" fillId="5" borderId="17" xfId="0" applyFont="1" applyFill="1" applyBorder="1"/>
    <xf numFmtId="164" fontId="3" fillId="5" borderId="18" xfId="0" applyNumberFormat="1" applyFont="1" applyFill="1" applyBorder="1"/>
    <xf numFmtId="0" fontId="3" fillId="0" borderId="25" xfId="0" applyFont="1" applyBorder="1"/>
    <xf numFmtId="0" fontId="9" fillId="7" borderId="26" xfId="3" applyFont="1" applyBorder="1"/>
    <xf numFmtId="0" fontId="10" fillId="8" borderId="26" xfId="4" applyFont="1" applyBorder="1"/>
    <xf numFmtId="0" fontId="11" fillId="6" borderId="27" xfId="2" applyFont="1" applyBorder="1"/>
    <xf numFmtId="0" fontId="3" fillId="0" borderId="34" xfId="0" applyFont="1" applyBorder="1"/>
    <xf numFmtId="165" fontId="3" fillId="0" borderId="35" xfId="0" applyNumberFormat="1" applyFont="1" applyBorder="1"/>
    <xf numFmtId="165" fontId="3" fillId="0" borderId="36" xfId="0" applyNumberFormat="1" applyFont="1" applyBorder="1"/>
    <xf numFmtId="0" fontId="3" fillId="0" borderId="22" xfId="0" applyFont="1" applyBorder="1"/>
    <xf numFmtId="165" fontId="3" fillId="0" borderId="23" xfId="0" applyNumberFormat="1" applyFont="1" applyBorder="1"/>
    <xf numFmtId="165" fontId="3" fillId="0" borderId="24" xfId="0" applyNumberFormat="1" applyFont="1" applyBorder="1"/>
    <xf numFmtId="0" fontId="3" fillId="3" borderId="25" xfId="0" applyFont="1" applyFill="1" applyBorder="1"/>
    <xf numFmtId="165" fontId="3" fillId="3" borderId="26" xfId="0" applyNumberFormat="1" applyFont="1" applyFill="1" applyBorder="1"/>
    <xf numFmtId="165" fontId="3" fillId="3" borderId="27" xfId="0" applyNumberFormat="1" applyFont="1" applyFill="1" applyBorder="1"/>
    <xf numFmtId="0" fontId="9" fillId="7" borderId="34" xfId="3" applyFont="1" applyBorder="1"/>
    <xf numFmtId="165" fontId="9" fillId="7" borderId="35" xfId="3" applyNumberFormat="1" applyFont="1" applyBorder="1"/>
    <xf numFmtId="165" fontId="9" fillId="7" borderId="36" xfId="3" applyNumberFormat="1" applyFont="1" applyBorder="1"/>
    <xf numFmtId="165" fontId="3" fillId="0" borderId="15" xfId="0" applyNumberFormat="1" applyFont="1" applyBorder="1"/>
    <xf numFmtId="165" fontId="3" fillId="0" borderId="19" xfId="0" applyNumberFormat="1" applyFont="1" applyBorder="1"/>
    <xf numFmtId="165" fontId="3" fillId="0" borderId="16" xfId="0" applyNumberFormat="1" applyFont="1" applyBorder="1"/>
    <xf numFmtId="165" fontId="3" fillId="0" borderId="22" xfId="0" applyNumberFormat="1" applyFont="1" applyBorder="1"/>
    <xf numFmtId="165" fontId="3" fillId="3" borderId="25" xfId="0" applyNumberFormat="1" applyFont="1" applyFill="1" applyBorder="1"/>
    <xf numFmtId="165" fontId="3" fillId="0" borderId="31" xfId="0" applyNumberFormat="1" applyFont="1" applyFill="1" applyBorder="1"/>
    <xf numFmtId="165" fontId="3" fillId="0" borderId="32" xfId="0" applyNumberFormat="1" applyFont="1" applyBorder="1"/>
    <xf numFmtId="165" fontId="3" fillId="0" borderId="60" xfId="0" applyNumberFormat="1" applyFont="1" applyBorder="1"/>
    <xf numFmtId="0" fontId="3" fillId="0" borderId="37" xfId="0" applyFont="1" applyBorder="1"/>
    <xf numFmtId="0" fontId="3" fillId="4" borderId="40" xfId="0" applyFont="1" applyFill="1" applyBorder="1"/>
    <xf numFmtId="0" fontId="3" fillId="4" borderId="41" xfId="0" applyFont="1" applyFill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7" borderId="38" xfId="3" applyFont="1" applyBorder="1" applyAlignment="1">
      <alignment horizontal="center"/>
    </xf>
    <xf numFmtId="0" fontId="10" fillId="8" borderId="38" xfId="4" applyFont="1" applyBorder="1" applyAlignment="1">
      <alignment horizontal="center"/>
    </xf>
    <xf numFmtId="0" fontId="11" fillId="6" borderId="38" xfId="2" applyFont="1" applyBorder="1" applyAlignment="1">
      <alignment horizontal="center"/>
    </xf>
    <xf numFmtId="0" fontId="11" fillId="6" borderId="39" xfId="2" applyFont="1" applyBorder="1" applyAlignment="1">
      <alignment horizontal="center"/>
    </xf>
    <xf numFmtId="0" fontId="12" fillId="0" borderId="13" xfId="0" applyFont="1" applyBorder="1"/>
    <xf numFmtId="164" fontId="12" fillId="0" borderId="46" xfId="0" applyNumberFormat="1" applyFont="1" applyBorder="1"/>
    <xf numFmtId="0" fontId="12" fillId="0" borderId="20" xfId="0" applyFont="1" applyBorder="1"/>
    <xf numFmtId="0" fontId="12" fillId="0" borderId="28" xfId="0" applyFont="1" applyBorder="1"/>
    <xf numFmtId="164" fontId="12" fillId="3" borderId="30" xfId="0" applyNumberFormat="1" applyFont="1" applyFill="1" applyBorder="1"/>
    <xf numFmtId="165" fontId="12" fillId="0" borderId="31" xfId="0" applyNumberFormat="1" applyFont="1" applyBorder="1"/>
    <xf numFmtId="165" fontId="12" fillId="0" borderId="49" xfId="0" applyNumberFormat="1" applyFont="1" applyBorder="1"/>
    <xf numFmtId="165" fontId="12" fillId="0" borderId="32" xfId="0" applyNumberFormat="1" applyFont="1" applyBorder="1"/>
    <xf numFmtId="165" fontId="12" fillId="3" borderId="33" xfId="0" applyNumberFormat="1" applyFont="1" applyFill="1" applyBorder="1"/>
    <xf numFmtId="0" fontId="12" fillId="4" borderId="4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164" fontId="12" fillId="0" borderId="50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5" xfId="0" applyFont="1" applyBorder="1" applyAlignment="1">
      <alignment wrapText="1"/>
    </xf>
    <xf numFmtId="164" fontId="12" fillId="0" borderId="42" xfId="0" applyNumberFormat="1" applyFont="1" applyBorder="1" applyAlignment="1">
      <alignment wrapText="1"/>
    </xf>
    <xf numFmtId="0" fontId="12" fillId="0" borderId="19" xfId="0" applyFont="1" applyBorder="1"/>
    <xf numFmtId="0" fontId="12" fillId="0" borderId="29" xfId="0" applyFont="1" applyBorder="1"/>
    <xf numFmtId="0" fontId="12" fillId="3" borderId="5" xfId="0" applyNumberFormat="1" applyFont="1" applyFill="1" applyBorder="1"/>
    <xf numFmtId="165" fontId="12" fillId="0" borderId="15" xfId="0" applyNumberFormat="1" applyFont="1" applyBorder="1" applyAlignment="1">
      <alignment wrapText="1"/>
    </xf>
    <xf numFmtId="165" fontId="12" fillId="0" borderId="42" xfId="0" applyNumberFormat="1" applyFont="1" applyBorder="1" applyAlignment="1">
      <alignment wrapText="1"/>
    </xf>
    <xf numFmtId="165" fontId="12" fillId="0" borderId="19" xfId="0" applyNumberFormat="1" applyFont="1" applyBorder="1"/>
    <xf numFmtId="165" fontId="12" fillId="3" borderId="5" xfId="0" applyNumberFormat="1" applyFont="1" applyFill="1" applyBorder="1"/>
    <xf numFmtId="165" fontId="12" fillId="3" borderId="16" xfId="0" applyNumberFormat="1" applyFont="1" applyFill="1" applyBorder="1"/>
    <xf numFmtId="165" fontId="12" fillId="0" borderId="17" xfId="0" applyNumberFormat="1" applyFont="1" applyBorder="1" applyAlignment="1">
      <alignment wrapText="1"/>
    </xf>
    <xf numFmtId="165" fontId="12" fillId="0" borderId="47" xfId="0" applyNumberFormat="1" applyFont="1" applyBorder="1" applyAlignment="1">
      <alignment wrapText="1"/>
    </xf>
    <xf numFmtId="165" fontId="12" fillId="0" borderId="21" xfId="0" applyNumberFormat="1" applyFont="1" applyBorder="1"/>
    <xf numFmtId="165" fontId="12" fillId="3" borderId="18" xfId="0" applyNumberFormat="1" applyFont="1" applyFill="1" applyBorder="1"/>
    <xf numFmtId="165" fontId="12" fillId="3" borderId="25" xfId="0" applyNumberFormat="1" applyFont="1" applyFill="1" applyBorder="1" applyAlignment="1">
      <alignment wrapText="1"/>
    </xf>
    <xf numFmtId="165" fontId="12" fillId="3" borderId="0" xfId="0" applyNumberFormat="1" applyFont="1" applyFill="1" applyBorder="1"/>
    <xf numFmtId="165" fontId="12" fillId="3" borderId="26" xfId="0" applyNumberFormat="1" applyFont="1" applyFill="1" applyBorder="1"/>
    <xf numFmtId="165" fontId="12" fillId="3" borderId="12" xfId="0" applyNumberFormat="1" applyFont="1" applyFill="1" applyBorder="1"/>
    <xf numFmtId="165" fontId="12" fillId="4" borderId="25" xfId="0" applyNumberFormat="1" applyFont="1" applyFill="1" applyBorder="1" applyAlignment="1">
      <alignment wrapText="1"/>
    </xf>
    <xf numFmtId="165" fontId="12" fillId="4" borderId="26" xfId="0" applyNumberFormat="1" applyFont="1" applyFill="1" applyBorder="1" applyAlignment="1">
      <alignment wrapText="1"/>
    </xf>
    <xf numFmtId="165" fontId="12" fillId="4" borderId="26" xfId="0" applyNumberFormat="1" applyFont="1" applyFill="1" applyBorder="1"/>
    <xf numFmtId="165" fontId="13" fillId="4" borderId="27" xfId="0" applyNumberFormat="1" applyFont="1" applyFill="1" applyBorder="1"/>
    <xf numFmtId="0" fontId="14" fillId="9" borderId="58" xfId="5" applyFont="1" applyBorder="1" applyAlignment="1">
      <alignment horizontal="center"/>
    </xf>
    <xf numFmtId="0" fontId="14" fillId="9" borderId="10" xfId="5" applyFont="1" applyBorder="1" applyAlignment="1">
      <alignment horizontal="center"/>
    </xf>
    <xf numFmtId="0" fontId="14" fillId="9" borderId="59" xfId="5" applyFont="1" applyBorder="1" applyAlignment="1">
      <alignment horizontal="center"/>
    </xf>
    <xf numFmtId="165" fontId="12" fillId="0" borderId="15" xfId="0" applyNumberFormat="1" applyFont="1" applyBorder="1"/>
    <xf numFmtId="165" fontId="12" fillId="0" borderId="16" xfId="0" applyNumberFormat="1" applyFont="1" applyBorder="1"/>
    <xf numFmtId="165" fontId="15" fillId="7" borderId="15" xfId="3" applyNumberFormat="1" applyFont="1" applyBorder="1"/>
    <xf numFmtId="165" fontId="15" fillId="7" borderId="19" xfId="3" applyNumberFormat="1" applyFont="1" applyBorder="1"/>
    <xf numFmtId="165" fontId="15" fillId="7" borderId="16" xfId="3" applyNumberFormat="1" applyFont="1" applyBorder="1"/>
    <xf numFmtId="165" fontId="12" fillId="0" borderId="22" xfId="0" applyNumberFormat="1" applyFont="1" applyBorder="1"/>
    <xf numFmtId="165" fontId="12" fillId="0" borderId="23" xfId="0" applyNumberFormat="1" applyFont="1" applyBorder="1"/>
    <xf numFmtId="165" fontId="12" fillId="3" borderId="24" xfId="0" applyNumberFormat="1" applyFont="1" applyFill="1" applyBorder="1"/>
    <xf numFmtId="165" fontId="14" fillId="9" borderId="55" xfId="5" applyNumberFormat="1" applyFont="1" applyBorder="1"/>
    <xf numFmtId="165" fontId="14" fillId="9" borderId="56" xfId="5" applyNumberFormat="1" applyFont="1" applyBorder="1"/>
    <xf numFmtId="165" fontId="14" fillId="9" borderId="57" xfId="5" applyNumberFormat="1" applyFont="1" applyBorder="1"/>
    <xf numFmtId="165" fontId="12" fillId="3" borderId="17" xfId="0" applyNumberFormat="1" applyFont="1" applyFill="1" applyBorder="1"/>
    <xf numFmtId="165" fontId="12" fillId="3" borderId="21" xfId="0" applyNumberFormat="1" applyFont="1" applyFill="1" applyBorder="1"/>
    <xf numFmtId="165" fontId="12" fillId="0" borderId="18" xfId="0" applyNumberFormat="1" applyFont="1" applyBorder="1"/>
    <xf numFmtId="165" fontId="12" fillId="0" borderId="52" xfId="0" applyNumberFormat="1" applyFont="1" applyBorder="1"/>
    <xf numFmtId="165" fontId="12" fillId="0" borderId="53" xfId="0" applyNumberFormat="1" applyFont="1" applyBorder="1"/>
    <xf numFmtId="165" fontId="12" fillId="0" borderId="54" xfId="0" applyNumberFormat="1" applyFont="1" applyBorder="1"/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A0C3-49AA-460F-84F4-06E2E9A042CF}">
  <dimension ref="B1:C12"/>
  <sheetViews>
    <sheetView workbookViewId="0">
      <selection activeCell="Q16" sqref="Q16"/>
    </sheetView>
  </sheetViews>
  <sheetFormatPr defaultRowHeight="15" x14ac:dyDescent="0.25"/>
  <cols>
    <col min="2" max="2" width="32.28515625" customWidth="1"/>
    <col min="3" max="3" width="15.7109375" bestFit="1" customWidth="1"/>
  </cols>
  <sheetData>
    <row r="1" spans="2:3" ht="15.75" thickBot="1" x14ac:dyDescent="0.3"/>
    <row r="2" spans="2:3" ht="18.75" x14ac:dyDescent="0.3">
      <c r="B2" s="41" t="s">
        <v>47</v>
      </c>
      <c r="C2" s="42" t="s">
        <v>1</v>
      </c>
    </row>
    <row r="3" spans="2:3" ht="18.75" x14ac:dyDescent="0.3">
      <c r="B3" s="43" t="s">
        <v>48</v>
      </c>
      <c r="C3" s="44">
        <v>8500</v>
      </c>
    </row>
    <row r="4" spans="2:3" ht="18.75" x14ac:dyDescent="0.3">
      <c r="B4" s="43" t="s">
        <v>49</v>
      </c>
      <c r="C4" s="44">
        <v>30000</v>
      </c>
    </row>
    <row r="5" spans="2:3" ht="18.75" x14ac:dyDescent="0.3">
      <c r="B5" s="43" t="s">
        <v>50</v>
      </c>
      <c r="C5" s="44">
        <v>17000</v>
      </c>
    </row>
    <row r="6" spans="2:3" ht="18.75" x14ac:dyDescent="0.3">
      <c r="B6" s="43" t="s">
        <v>51</v>
      </c>
      <c r="C6" s="44">
        <v>300</v>
      </c>
    </row>
    <row r="7" spans="2:3" ht="18.75" x14ac:dyDescent="0.3">
      <c r="B7" s="43" t="s">
        <v>53</v>
      </c>
      <c r="C7" s="44">
        <v>3</v>
      </c>
    </row>
    <row r="8" spans="2:3" ht="18.75" x14ac:dyDescent="0.3">
      <c r="B8" s="43" t="s">
        <v>52</v>
      </c>
      <c r="C8" s="44">
        <v>100</v>
      </c>
    </row>
    <row r="9" spans="2:3" ht="18.75" x14ac:dyDescent="0.3">
      <c r="B9" s="43" t="s">
        <v>54</v>
      </c>
      <c r="C9" s="44">
        <v>200</v>
      </c>
    </row>
    <row r="10" spans="2:3" ht="18.75" x14ac:dyDescent="0.3">
      <c r="B10" s="43" t="s">
        <v>55</v>
      </c>
      <c r="C10" s="44">
        <v>150</v>
      </c>
    </row>
    <row r="11" spans="2:3" ht="18.75" x14ac:dyDescent="0.3">
      <c r="B11" s="43" t="s">
        <v>56</v>
      </c>
      <c r="C11" s="44">
        <v>300</v>
      </c>
    </row>
    <row r="12" spans="2:3" ht="19.5" thickBot="1" x14ac:dyDescent="0.35">
      <c r="B12" s="45" t="s">
        <v>57</v>
      </c>
      <c r="C12" s="46">
        <v>1500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5"/>
  <sheetViews>
    <sheetView workbookViewId="0">
      <selection activeCell="H33" sqref="H33"/>
    </sheetView>
  </sheetViews>
  <sheetFormatPr defaultRowHeight="15" x14ac:dyDescent="0.25"/>
  <cols>
    <col min="2" max="2" width="42.7109375" style="3" customWidth="1"/>
    <col min="3" max="3" width="43" style="2" customWidth="1"/>
  </cols>
  <sheetData>
    <row r="1" spans="2:3" ht="15.75" thickBot="1" x14ac:dyDescent="0.3"/>
    <row r="2" spans="2:3" ht="18.75" x14ac:dyDescent="0.3">
      <c r="B2" s="4" t="s">
        <v>0</v>
      </c>
      <c r="C2" s="5" t="s">
        <v>1</v>
      </c>
    </row>
    <row r="3" spans="2:3" ht="18.75" x14ac:dyDescent="0.3">
      <c r="B3" s="88" t="s">
        <v>2</v>
      </c>
      <c r="C3" s="88"/>
    </row>
    <row r="4" spans="2:3" ht="37.5" x14ac:dyDescent="0.3">
      <c r="B4" s="14" t="s">
        <v>3</v>
      </c>
      <c r="C4" s="15">
        <v>2000</v>
      </c>
    </row>
    <row r="5" spans="2:3" ht="18.75" x14ac:dyDescent="0.3">
      <c r="B5" s="6" t="s">
        <v>9</v>
      </c>
      <c r="C5" s="7">
        <f>SUM(C4)</f>
        <v>2000</v>
      </c>
    </row>
    <row r="6" spans="2:3" ht="18.75" x14ac:dyDescent="0.3">
      <c r="B6" s="88" t="s">
        <v>4</v>
      </c>
      <c r="C6" s="88"/>
    </row>
    <row r="7" spans="2:3" ht="18.75" x14ac:dyDescent="0.3">
      <c r="B7" s="17" t="s">
        <v>5</v>
      </c>
      <c r="C7" s="18">
        <v>95000</v>
      </c>
    </row>
    <row r="8" spans="2:3" ht="18.75" x14ac:dyDescent="0.3">
      <c r="B8" s="17" t="s">
        <v>6</v>
      </c>
      <c r="C8" s="18">
        <v>60000</v>
      </c>
    </row>
    <row r="9" spans="2:3" ht="18.75" x14ac:dyDescent="0.3">
      <c r="B9" s="17" t="s">
        <v>7</v>
      </c>
      <c r="C9" s="18">
        <v>52000</v>
      </c>
    </row>
    <row r="10" spans="2:3" ht="18.75" x14ac:dyDescent="0.3">
      <c r="B10" s="17" t="s">
        <v>8</v>
      </c>
      <c r="C10" s="18">
        <v>177000</v>
      </c>
    </row>
    <row r="11" spans="2:3" ht="18.75" x14ac:dyDescent="0.3">
      <c r="B11" s="19" t="s">
        <v>88</v>
      </c>
      <c r="C11" s="20">
        <v>120000</v>
      </c>
    </row>
    <row r="12" spans="2:3" ht="18.75" x14ac:dyDescent="0.3">
      <c r="B12" s="8" t="s">
        <v>9</v>
      </c>
      <c r="C12" s="7">
        <f>SUM(C7:C11)</f>
        <v>504000</v>
      </c>
    </row>
    <row r="13" spans="2:3" ht="18.75" x14ac:dyDescent="0.3">
      <c r="B13" s="88" t="s">
        <v>10</v>
      </c>
      <c r="C13" s="88"/>
    </row>
    <row r="14" spans="2:3" ht="18.75" x14ac:dyDescent="0.3">
      <c r="B14" s="21" t="s">
        <v>89</v>
      </c>
      <c r="C14" s="16">
        <v>729000</v>
      </c>
    </row>
    <row r="15" spans="2:3" ht="18.75" x14ac:dyDescent="0.3">
      <c r="B15" s="38" t="s">
        <v>68</v>
      </c>
      <c r="C15" s="39">
        <v>300000</v>
      </c>
    </row>
    <row r="16" spans="2:3" ht="18.75" x14ac:dyDescent="0.3">
      <c r="B16" s="38" t="s">
        <v>69</v>
      </c>
      <c r="C16" s="39">
        <v>300000</v>
      </c>
    </row>
    <row r="17" spans="2:3" ht="18.75" x14ac:dyDescent="0.3">
      <c r="B17" s="17" t="s">
        <v>11</v>
      </c>
      <c r="C17" s="18">
        <v>43250</v>
      </c>
    </row>
    <row r="18" spans="2:3" ht="18.75" x14ac:dyDescent="0.3">
      <c r="B18" s="17" t="s">
        <v>12</v>
      </c>
      <c r="C18" s="18">
        <v>8799</v>
      </c>
    </row>
    <row r="19" spans="2:3" ht="37.5" x14ac:dyDescent="0.3">
      <c r="B19" s="22" t="s">
        <v>13</v>
      </c>
      <c r="C19" s="20">
        <v>27000</v>
      </c>
    </row>
    <row r="20" spans="2:3" s="1" customFormat="1" ht="18.75" x14ac:dyDescent="0.3">
      <c r="B20" s="9" t="s">
        <v>9</v>
      </c>
      <c r="C20" s="10">
        <f>SUM(C14:C19)</f>
        <v>1408049</v>
      </c>
    </row>
    <row r="21" spans="2:3" ht="18.75" x14ac:dyDescent="0.3">
      <c r="B21" s="88" t="s">
        <v>15</v>
      </c>
      <c r="C21" s="88"/>
    </row>
    <row r="22" spans="2:3" ht="18.75" x14ac:dyDescent="0.3">
      <c r="B22" s="23" t="s">
        <v>16</v>
      </c>
      <c r="C22" s="18">
        <v>120000</v>
      </c>
    </row>
    <row r="23" spans="2:3" ht="18.75" x14ac:dyDescent="0.3">
      <c r="B23" s="22" t="s">
        <v>17</v>
      </c>
      <c r="C23" s="20">
        <v>10000</v>
      </c>
    </row>
    <row r="24" spans="2:3" s="1" customFormat="1" ht="18.75" x14ac:dyDescent="0.3">
      <c r="B24" s="6" t="s">
        <v>9</v>
      </c>
      <c r="C24" s="7">
        <f>SUM(C22:C23)</f>
        <v>130000</v>
      </c>
    </row>
    <row r="25" spans="2:3" s="13" customFormat="1" ht="18.75" x14ac:dyDescent="0.3">
      <c r="B25" s="24" t="s">
        <v>18</v>
      </c>
      <c r="C25" s="25">
        <v>450000</v>
      </c>
    </row>
    <row r="26" spans="2:3" s="1" customFormat="1" ht="19.5" thickBot="1" x14ac:dyDescent="0.35">
      <c r="B26" s="11" t="s">
        <v>14</v>
      </c>
      <c r="C26" s="12">
        <f>SUM(C5,C12,C20,C24,C25)</f>
        <v>2494049</v>
      </c>
    </row>
    <row r="28" spans="2:3" ht="15.75" thickBot="1" x14ac:dyDescent="0.3"/>
    <row r="29" spans="2:3" ht="18.75" x14ac:dyDescent="0.3">
      <c r="B29" s="4" t="s">
        <v>0</v>
      </c>
      <c r="C29" s="5" t="s">
        <v>1</v>
      </c>
    </row>
    <row r="30" spans="2:3" ht="18.75" x14ac:dyDescent="0.3">
      <c r="B30" s="88" t="s">
        <v>28</v>
      </c>
      <c r="C30" s="88"/>
    </row>
    <row r="31" spans="2:3" ht="18.75" x14ac:dyDescent="0.3">
      <c r="B31" s="26" t="s">
        <v>19</v>
      </c>
      <c r="C31" s="27">
        <v>93372</v>
      </c>
    </row>
    <row r="32" spans="2:3" ht="18.75" x14ac:dyDescent="0.3">
      <c r="B32" s="28" t="s">
        <v>20</v>
      </c>
      <c r="C32" s="29">
        <f>SUM(C33:C36)</f>
        <v>212000</v>
      </c>
    </row>
    <row r="33" spans="2:3" ht="18.75" x14ac:dyDescent="0.3">
      <c r="B33" s="17" t="s">
        <v>29</v>
      </c>
      <c r="C33" s="18">
        <v>75000</v>
      </c>
    </row>
    <row r="34" spans="2:3" ht="18.75" x14ac:dyDescent="0.3">
      <c r="B34" s="17" t="s">
        <v>29</v>
      </c>
      <c r="C34" s="18">
        <v>75000</v>
      </c>
    </row>
    <row r="35" spans="2:3" ht="18.75" x14ac:dyDescent="0.3">
      <c r="B35" s="17" t="s">
        <v>30</v>
      </c>
      <c r="C35" s="18">
        <v>35000</v>
      </c>
    </row>
    <row r="36" spans="2:3" ht="18.75" x14ac:dyDescent="0.3">
      <c r="B36" s="17" t="s">
        <v>31</v>
      </c>
      <c r="C36" s="18">
        <v>27000</v>
      </c>
    </row>
    <row r="37" spans="2:3" ht="18.75" x14ac:dyDescent="0.3">
      <c r="B37" s="28" t="s">
        <v>22</v>
      </c>
      <c r="C37" s="29">
        <v>3500</v>
      </c>
    </row>
    <row r="38" spans="2:3" ht="18.75" x14ac:dyDescent="0.3">
      <c r="B38" s="28" t="s">
        <v>21</v>
      </c>
      <c r="C38" s="29">
        <v>30000</v>
      </c>
    </row>
    <row r="39" spans="2:3" ht="18.75" x14ac:dyDescent="0.3">
      <c r="B39" s="30" t="s">
        <v>90</v>
      </c>
      <c r="C39" s="31">
        <v>1929.44</v>
      </c>
    </row>
    <row r="40" spans="2:3" ht="18.75" x14ac:dyDescent="0.3">
      <c r="B40" s="32" t="s">
        <v>9</v>
      </c>
      <c r="C40" s="33">
        <f>SUM(C31,C32,C37,C38,C39)</f>
        <v>340801.44</v>
      </c>
    </row>
    <row r="41" spans="2:3" ht="18.75" x14ac:dyDescent="0.3">
      <c r="B41" s="88" t="s">
        <v>27</v>
      </c>
      <c r="C41" s="88"/>
    </row>
    <row r="42" spans="2:3" ht="18.75" x14ac:dyDescent="0.3">
      <c r="B42" s="26" t="s">
        <v>24</v>
      </c>
      <c r="C42" s="27">
        <v>3275</v>
      </c>
    </row>
    <row r="43" spans="2:3" ht="18.75" x14ac:dyDescent="0.3">
      <c r="B43" s="28" t="s">
        <v>25</v>
      </c>
      <c r="C43" s="29">
        <v>900</v>
      </c>
    </row>
    <row r="44" spans="2:3" ht="18.75" x14ac:dyDescent="0.3">
      <c r="B44" s="30" t="s">
        <v>26</v>
      </c>
      <c r="C44" s="31">
        <v>3700</v>
      </c>
    </row>
    <row r="45" spans="2:3" ht="19.5" thickBot="1" x14ac:dyDescent="0.35">
      <c r="B45" s="34" t="s">
        <v>9</v>
      </c>
      <c r="C45" s="35">
        <f>SUM(C42,C43,C44)</f>
        <v>7875</v>
      </c>
    </row>
  </sheetData>
  <mergeCells count="6">
    <mergeCell ref="B41:C41"/>
    <mergeCell ref="B3:C3"/>
    <mergeCell ref="B6:C6"/>
    <mergeCell ref="B13:C13"/>
    <mergeCell ref="B21:C21"/>
    <mergeCell ref="B30:C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3F5A-C2FA-47AE-9EB1-4B19AE51D7E2}">
  <dimension ref="C1:R17"/>
  <sheetViews>
    <sheetView workbookViewId="0">
      <selection activeCell="E23" sqref="E23"/>
    </sheetView>
  </sheetViews>
  <sheetFormatPr defaultRowHeight="15" x14ac:dyDescent="0.25"/>
  <cols>
    <col min="3" max="3" width="14.7109375" bestFit="1" customWidth="1"/>
    <col min="4" max="4" width="27.5703125" bestFit="1" customWidth="1"/>
    <col min="5" max="5" width="15.28515625" bestFit="1" customWidth="1"/>
    <col min="6" max="6" width="27.5703125" bestFit="1" customWidth="1"/>
    <col min="7" max="7" width="15.28515625" bestFit="1" customWidth="1"/>
    <col min="8" max="8" width="27.5703125" bestFit="1" customWidth="1"/>
    <col min="9" max="9" width="15.28515625" bestFit="1" customWidth="1"/>
  </cols>
  <sheetData>
    <row r="1" spans="3:9" ht="15.75" thickBot="1" x14ac:dyDescent="0.3"/>
    <row r="2" spans="3:9" ht="18.75" x14ac:dyDescent="0.3">
      <c r="C2" s="71"/>
      <c r="D2" s="90" t="s">
        <v>60</v>
      </c>
      <c r="E2" s="90"/>
      <c r="F2" s="91" t="s">
        <v>61</v>
      </c>
      <c r="G2" s="91"/>
      <c r="H2" s="92" t="s">
        <v>62</v>
      </c>
      <c r="I2" s="93"/>
    </row>
    <row r="3" spans="3:9" ht="18.75" x14ac:dyDescent="0.3">
      <c r="C3" s="72" t="s">
        <v>32</v>
      </c>
      <c r="D3" s="86" t="s">
        <v>45</v>
      </c>
      <c r="E3" s="87" t="s">
        <v>46</v>
      </c>
      <c r="F3" s="86" t="s">
        <v>45</v>
      </c>
      <c r="G3" s="87" t="s">
        <v>46</v>
      </c>
      <c r="H3" s="86" t="s">
        <v>45</v>
      </c>
      <c r="I3" s="73" t="s">
        <v>46</v>
      </c>
    </row>
    <row r="4" spans="3:9" ht="18.75" x14ac:dyDescent="0.3">
      <c r="C4" s="74" t="s">
        <v>33</v>
      </c>
      <c r="D4" s="75">
        <v>5</v>
      </c>
      <c r="E4" s="75">
        <v>10</v>
      </c>
      <c r="F4" s="75">
        <v>10</v>
      </c>
      <c r="G4" s="75">
        <v>15</v>
      </c>
      <c r="H4" s="75">
        <v>15</v>
      </c>
      <c r="I4" s="76">
        <v>20</v>
      </c>
    </row>
    <row r="5" spans="3:9" ht="18.75" x14ac:dyDescent="0.3">
      <c r="C5" s="77" t="s">
        <v>34</v>
      </c>
      <c r="D5" s="78">
        <v>9</v>
      </c>
      <c r="E5" s="78">
        <v>12</v>
      </c>
      <c r="F5" s="78">
        <v>14</v>
      </c>
      <c r="G5" s="78">
        <v>17</v>
      </c>
      <c r="H5" s="78">
        <v>19</v>
      </c>
      <c r="I5" s="79">
        <v>22</v>
      </c>
    </row>
    <row r="6" spans="3:9" ht="18.75" x14ac:dyDescent="0.3">
      <c r="C6" s="77" t="s">
        <v>35</v>
      </c>
      <c r="D6" s="78">
        <v>12</v>
      </c>
      <c r="E6" s="78">
        <v>16</v>
      </c>
      <c r="F6" s="78">
        <v>17</v>
      </c>
      <c r="G6" s="78">
        <v>21</v>
      </c>
      <c r="H6" s="78">
        <v>22</v>
      </c>
      <c r="I6" s="79">
        <v>26</v>
      </c>
    </row>
    <row r="7" spans="3:9" ht="18.75" x14ac:dyDescent="0.3">
      <c r="C7" s="77" t="s">
        <v>36</v>
      </c>
      <c r="D7" s="78">
        <v>23</v>
      </c>
      <c r="E7" s="78">
        <v>18</v>
      </c>
      <c r="F7" s="78">
        <v>28</v>
      </c>
      <c r="G7" s="78">
        <v>23</v>
      </c>
      <c r="H7" s="78">
        <v>35</v>
      </c>
      <c r="I7" s="79">
        <v>28</v>
      </c>
    </row>
    <row r="8" spans="3:9" ht="18.75" x14ac:dyDescent="0.3">
      <c r="C8" s="77" t="s">
        <v>37</v>
      </c>
      <c r="D8" s="78">
        <v>29</v>
      </c>
      <c r="E8" s="78">
        <v>23</v>
      </c>
      <c r="F8" s="78">
        <v>34</v>
      </c>
      <c r="G8" s="78">
        <v>28</v>
      </c>
      <c r="H8" s="78">
        <v>39</v>
      </c>
      <c r="I8" s="79">
        <v>33</v>
      </c>
    </row>
    <row r="9" spans="3:9" ht="18.75" x14ac:dyDescent="0.3">
      <c r="C9" s="77" t="s">
        <v>38</v>
      </c>
      <c r="D9" s="78">
        <v>43</v>
      </c>
      <c r="E9" s="78">
        <v>27</v>
      </c>
      <c r="F9" s="78">
        <v>48</v>
      </c>
      <c r="G9" s="78">
        <v>32</v>
      </c>
      <c r="H9" s="78">
        <v>55</v>
      </c>
      <c r="I9" s="79">
        <v>37</v>
      </c>
    </row>
    <row r="10" spans="3:9" ht="18.75" x14ac:dyDescent="0.3">
      <c r="C10" s="77" t="s">
        <v>39</v>
      </c>
      <c r="D10" s="78">
        <v>27</v>
      </c>
      <c r="E10" s="78">
        <v>22</v>
      </c>
      <c r="F10" s="78">
        <v>32</v>
      </c>
      <c r="G10" s="78">
        <v>27</v>
      </c>
      <c r="H10" s="78">
        <v>37</v>
      </c>
      <c r="I10" s="79">
        <v>32</v>
      </c>
    </row>
    <row r="11" spans="3:9" ht="18.75" x14ac:dyDescent="0.3">
      <c r="C11" s="77" t="s">
        <v>40</v>
      </c>
      <c r="D11" s="78">
        <v>33</v>
      </c>
      <c r="E11" s="78">
        <v>18</v>
      </c>
      <c r="F11" s="78">
        <v>38</v>
      </c>
      <c r="G11" s="78">
        <v>23</v>
      </c>
      <c r="H11" s="78">
        <v>45</v>
      </c>
      <c r="I11" s="79">
        <v>28</v>
      </c>
    </row>
    <row r="12" spans="3:9" ht="18.75" x14ac:dyDescent="0.3">
      <c r="C12" s="77" t="s">
        <v>41</v>
      </c>
      <c r="D12" s="78">
        <v>47</v>
      </c>
      <c r="E12" s="78">
        <v>28</v>
      </c>
      <c r="F12" s="78">
        <v>52</v>
      </c>
      <c r="G12" s="78">
        <v>33</v>
      </c>
      <c r="H12" s="78">
        <v>57</v>
      </c>
      <c r="I12" s="79">
        <v>38</v>
      </c>
    </row>
    <row r="13" spans="3:9" ht="18.75" x14ac:dyDescent="0.3">
      <c r="C13" s="77" t="s">
        <v>42</v>
      </c>
      <c r="D13" s="78">
        <v>59</v>
      </c>
      <c r="E13" s="78">
        <v>32</v>
      </c>
      <c r="F13" s="78">
        <v>64</v>
      </c>
      <c r="G13" s="78">
        <v>37</v>
      </c>
      <c r="H13" s="78">
        <v>69</v>
      </c>
      <c r="I13" s="79">
        <v>42</v>
      </c>
    </row>
    <row r="14" spans="3:9" ht="18.75" x14ac:dyDescent="0.3">
      <c r="C14" s="77" t="s">
        <v>43</v>
      </c>
      <c r="D14" s="78">
        <v>52</v>
      </c>
      <c r="E14" s="78">
        <v>37</v>
      </c>
      <c r="F14" s="78">
        <v>57</v>
      </c>
      <c r="G14" s="78">
        <v>42</v>
      </c>
      <c r="H14" s="78">
        <v>62</v>
      </c>
      <c r="I14" s="79">
        <v>47</v>
      </c>
    </row>
    <row r="15" spans="3:9" ht="19.5" thickBot="1" x14ac:dyDescent="0.35">
      <c r="C15" s="80" t="s">
        <v>44</v>
      </c>
      <c r="D15" s="81">
        <v>72</v>
      </c>
      <c r="E15" s="81">
        <v>44</v>
      </c>
      <c r="F15" s="81">
        <v>85</v>
      </c>
      <c r="G15" s="81">
        <v>49</v>
      </c>
      <c r="H15" s="81">
        <v>90</v>
      </c>
      <c r="I15" s="82">
        <v>54</v>
      </c>
    </row>
    <row r="16" spans="3:9" ht="19.5" thickBot="1" x14ac:dyDescent="0.35">
      <c r="C16" s="83" t="s">
        <v>9</v>
      </c>
      <c r="D16" s="84">
        <f>SUM(D4:D15)</f>
        <v>411</v>
      </c>
      <c r="E16" s="84">
        <f t="shared" ref="E16:I16" si="0">SUM(E4:E15)</f>
        <v>287</v>
      </c>
      <c r="F16" s="84">
        <f t="shared" si="0"/>
        <v>479</v>
      </c>
      <c r="G16" s="84">
        <f t="shared" si="0"/>
        <v>347</v>
      </c>
      <c r="H16" s="84">
        <f t="shared" si="0"/>
        <v>545</v>
      </c>
      <c r="I16" s="85">
        <f t="shared" si="0"/>
        <v>407</v>
      </c>
    </row>
    <row r="17" spans="18:18" x14ac:dyDescent="0.25">
      <c r="R17" s="37"/>
    </row>
  </sheetData>
  <mergeCells count="3">
    <mergeCell ref="D2:E2"/>
    <mergeCell ref="F2:G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BA6C-8B83-42BA-A0A6-9E0B92B4730D}">
  <dimension ref="B2:V31"/>
  <sheetViews>
    <sheetView tabSelected="1" topLeftCell="A2" zoomScaleNormal="100" workbookViewId="0">
      <selection activeCell="D8" sqref="D8"/>
    </sheetView>
  </sheetViews>
  <sheetFormatPr defaultRowHeight="15" x14ac:dyDescent="0.25"/>
  <cols>
    <col min="2" max="2" width="37.85546875" bestFit="1" customWidth="1"/>
    <col min="3" max="3" width="20.28515625" style="36" bestFit="1" customWidth="1"/>
    <col min="4" max="14" width="14.42578125" bestFit="1" customWidth="1"/>
    <col min="15" max="15" width="16.7109375" bestFit="1" customWidth="1"/>
    <col min="16" max="16" width="16.5703125" style="36" bestFit="1" customWidth="1"/>
    <col min="18" max="18" width="12.140625" bestFit="1" customWidth="1"/>
    <col min="21" max="21" width="32.28515625" customWidth="1"/>
    <col min="22" max="22" width="14.7109375" customWidth="1"/>
  </cols>
  <sheetData>
    <row r="2" spans="2:22" ht="15.75" thickBot="1" x14ac:dyDescent="0.3">
      <c r="B2" s="89" t="s">
        <v>91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22" ht="18.75" x14ac:dyDescent="0.3">
      <c r="B3" s="94" t="s">
        <v>32</v>
      </c>
      <c r="C3" s="95" t="s">
        <v>63</v>
      </c>
      <c r="D3" s="96" t="s">
        <v>33</v>
      </c>
      <c r="E3" s="96" t="s">
        <v>34</v>
      </c>
      <c r="F3" s="96" t="s">
        <v>35</v>
      </c>
      <c r="G3" s="96" t="s">
        <v>36</v>
      </c>
      <c r="H3" s="96" t="s">
        <v>37</v>
      </c>
      <c r="I3" s="96" t="s">
        <v>38</v>
      </c>
      <c r="J3" s="96" t="s">
        <v>39</v>
      </c>
      <c r="K3" s="96" t="s">
        <v>40</v>
      </c>
      <c r="L3" s="96" t="s">
        <v>41</v>
      </c>
      <c r="M3" s="96" t="s">
        <v>42</v>
      </c>
      <c r="N3" s="96" t="s">
        <v>43</v>
      </c>
      <c r="O3" s="97" t="s">
        <v>44</v>
      </c>
      <c r="P3" s="98" t="s">
        <v>9</v>
      </c>
    </row>
    <row r="4" spans="2:22" s="40" customFormat="1" ht="18.75" x14ac:dyDescent="0.3">
      <c r="B4" s="99" t="s">
        <v>64</v>
      </c>
      <c r="C4" s="100">
        <v>0</v>
      </c>
      <c r="D4" s="101">
        <f>C31</f>
        <v>5951</v>
      </c>
      <c r="E4" s="101">
        <f>D31</f>
        <v>-350929.62</v>
      </c>
      <c r="F4" s="101">
        <f t="shared" ref="F4:O4" si="0">E31</f>
        <v>-573682</v>
      </c>
      <c r="G4" s="101">
        <f t="shared" si="0"/>
        <v>-759775.6</v>
      </c>
      <c r="H4" s="101">
        <f t="shared" si="0"/>
        <v>-830138.67999999993</v>
      </c>
      <c r="I4" s="101">
        <f t="shared" si="0"/>
        <v>-831607.83999999985</v>
      </c>
      <c r="J4" s="101">
        <f t="shared" si="0"/>
        <v>-683080.93999999983</v>
      </c>
      <c r="K4" s="101">
        <f t="shared" si="0"/>
        <v>-703905.1399999999</v>
      </c>
      <c r="L4" s="101">
        <f t="shared" si="0"/>
        <v>-666542.0199999999</v>
      </c>
      <c r="M4" s="101">
        <f t="shared" si="0"/>
        <v>-472490.03999999992</v>
      </c>
      <c r="N4" s="101">
        <f t="shared" si="0"/>
        <v>-146243.21999999991</v>
      </c>
      <c r="O4" s="101">
        <f t="shared" si="0"/>
        <v>117097.26000000007</v>
      </c>
      <c r="P4" s="102"/>
    </row>
    <row r="5" spans="2:22" ht="18.75" x14ac:dyDescent="0.3">
      <c r="B5" s="103" t="s">
        <v>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2:22" ht="18.75" x14ac:dyDescent="0.3">
      <c r="B6" s="106" t="s">
        <v>70</v>
      </c>
      <c r="C6" s="107">
        <v>2500000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22" ht="18.75" x14ac:dyDescent="0.3">
      <c r="B7" s="110" t="s">
        <v>45</v>
      </c>
      <c r="C7" s="111"/>
      <c r="D7" s="112">
        <v>5</v>
      </c>
      <c r="E7" s="112">
        <v>9</v>
      </c>
      <c r="F7" s="112">
        <v>12</v>
      </c>
      <c r="G7" s="112">
        <v>23</v>
      </c>
      <c r="H7" s="112">
        <v>29</v>
      </c>
      <c r="I7" s="112">
        <v>43</v>
      </c>
      <c r="J7" s="112">
        <v>27</v>
      </c>
      <c r="K7" s="112">
        <v>33</v>
      </c>
      <c r="L7" s="112">
        <v>47</v>
      </c>
      <c r="M7" s="112">
        <v>59</v>
      </c>
      <c r="N7" s="112">
        <v>52</v>
      </c>
      <c r="O7" s="113">
        <v>72</v>
      </c>
      <c r="P7" s="114">
        <f t="shared" ref="P7:P11" si="1">SUM(D7:O7)</f>
        <v>411</v>
      </c>
      <c r="T7" s="40"/>
      <c r="U7" s="40"/>
      <c r="V7" s="40"/>
    </row>
    <row r="8" spans="2:22" s="40" customFormat="1" ht="18.75" x14ac:dyDescent="0.3">
      <c r="B8" s="115" t="s">
        <v>65</v>
      </c>
      <c r="C8" s="116"/>
      <c r="D8" s="117">
        <f>(0.7*D7)*8500+(0.25*D7)*17000+(0.05*D7)*30000</f>
        <v>58500</v>
      </c>
      <c r="E8" s="117">
        <f t="shared" ref="E8:O8" si="2">(0.7*E7)*8500+(0.25*E7)*17000+(0.05*E7)*30000</f>
        <v>105300</v>
      </c>
      <c r="F8" s="117">
        <f t="shared" si="2"/>
        <v>140400</v>
      </c>
      <c r="G8" s="117">
        <f t="shared" si="2"/>
        <v>269100</v>
      </c>
      <c r="H8" s="117">
        <f t="shared" si="2"/>
        <v>339300</v>
      </c>
      <c r="I8" s="117">
        <f t="shared" si="2"/>
        <v>503100</v>
      </c>
      <c r="J8" s="117">
        <f t="shared" si="2"/>
        <v>315900</v>
      </c>
      <c r="K8" s="117">
        <f t="shared" si="2"/>
        <v>386100</v>
      </c>
      <c r="L8" s="117">
        <f t="shared" si="2"/>
        <v>549900</v>
      </c>
      <c r="M8" s="117">
        <f t="shared" si="2"/>
        <v>690300</v>
      </c>
      <c r="N8" s="117">
        <f t="shared" si="2"/>
        <v>608400</v>
      </c>
      <c r="O8" s="117">
        <f t="shared" si="2"/>
        <v>842400</v>
      </c>
      <c r="P8" s="118">
        <f t="shared" si="1"/>
        <v>4808700</v>
      </c>
    </row>
    <row r="9" spans="2:22" ht="18.75" x14ac:dyDescent="0.3">
      <c r="B9" s="110" t="s">
        <v>46</v>
      </c>
      <c r="C9" s="111"/>
      <c r="D9" s="112">
        <v>10</v>
      </c>
      <c r="E9" s="112">
        <v>12</v>
      </c>
      <c r="F9" s="112">
        <v>16</v>
      </c>
      <c r="G9" s="112">
        <v>18</v>
      </c>
      <c r="H9" s="112">
        <v>23</v>
      </c>
      <c r="I9" s="112">
        <v>27</v>
      </c>
      <c r="J9" s="112">
        <v>22</v>
      </c>
      <c r="K9" s="112">
        <v>18</v>
      </c>
      <c r="L9" s="112">
        <v>27</v>
      </c>
      <c r="M9" s="112">
        <v>33</v>
      </c>
      <c r="N9" s="112">
        <v>37</v>
      </c>
      <c r="O9" s="113">
        <v>44</v>
      </c>
      <c r="P9" s="114">
        <f t="shared" si="1"/>
        <v>287</v>
      </c>
      <c r="T9" s="40"/>
      <c r="U9" s="40"/>
      <c r="V9" s="40"/>
    </row>
    <row r="10" spans="2:22" s="36" customFormat="1" ht="18.75" x14ac:dyDescent="0.3">
      <c r="B10" s="115" t="s">
        <v>58</v>
      </c>
      <c r="C10" s="116"/>
      <c r="D10" s="117">
        <f>D9*1500</f>
        <v>15000</v>
      </c>
      <c r="E10" s="117">
        <f>E9*1500</f>
        <v>18000</v>
      </c>
      <c r="F10" s="117">
        <f t="shared" ref="F10:O10" si="3">F9*1500</f>
        <v>24000</v>
      </c>
      <c r="G10" s="117">
        <f t="shared" si="3"/>
        <v>27000</v>
      </c>
      <c r="H10" s="117">
        <f t="shared" si="3"/>
        <v>34500</v>
      </c>
      <c r="I10" s="117">
        <f t="shared" si="3"/>
        <v>40500</v>
      </c>
      <c r="J10" s="117">
        <f t="shared" si="3"/>
        <v>33000</v>
      </c>
      <c r="K10" s="117">
        <f t="shared" si="3"/>
        <v>27000</v>
      </c>
      <c r="L10" s="117">
        <f t="shared" si="3"/>
        <v>40500</v>
      </c>
      <c r="M10" s="117">
        <f t="shared" si="3"/>
        <v>49500</v>
      </c>
      <c r="N10" s="117">
        <f t="shared" si="3"/>
        <v>55500</v>
      </c>
      <c r="O10" s="117">
        <f t="shared" si="3"/>
        <v>66000</v>
      </c>
      <c r="P10" s="119">
        <f t="shared" si="1"/>
        <v>430500</v>
      </c>
      <c r="T10" s="40"/>
      <c r="U10" s="40"/>
      <c r="V10" s="40"/>
    </row>
    <row r="11" spans="2:22" s="36" customFormat="1" ht="19.5" thickBot="1" x14ac:dyDescent="0.35">
      <c r="B11" s="120" t="s">
        <v>59</v>
      </c>
      <c r="C11" s="121"/>
      <c r="D11" s="122">
        <v>9328</v>
      </c>
      <c r="E11" s="122">
        <v>9824</v>
      </c>
      <c r="F11" s="122">
        <v>10236</v>
      </c>
      <c r="G11" s="122">
        <v>10869</v>
      </c>
      <c r="H11" s="122">
        <v>11487</v>
      </c>
      <c r="I11" s="122">
        <v>12986</v>
      </c>
      <c r="J11" s="122">
        <v>14121</v>
      </c>
      <c r="K11" s="122">
        <v>16849</v>
      </c>
      <c r="L11" s="122">
        <v>17968</v>
      </c>
      <c r="M11" s="122">
        <v>19254</v>
      </c>
      <c r="N11" s="122">
        <v>22368</v>
      </c>
      <c r="O11" s="122">
        <v>26748</v>
      </c>
      <c r="P11" s="123">
        <f t="shared" si="1"/>
        <v>182038</v>
      </c>
      <c r="T11" s="40"/>
      <c r="U11" s="40"/>
      <c r="V11" s="40"/>
    </row>
    <row r="12" spans="2:22" s="36" customFormat="1" ht="19.5" thickBot="1" x14ac:dyDescent="0.35">
      <c r="B12" s="124" t="s">
        <v>9</v>
      </c>
      <c r="C12" s="125"/>
      <c r="D12" s="126">
        <f>SUM(D8,D10,D11)</f>
        <v>82828</v>
      </c>
      <c r="E12" s="126">
        <f>SUM(E8,E10,E11)</f>
        <v>133124</v>
      </c>
      <c r="F12" s="126">
        <f t="shared" ref="F12:O12" si="4">SUM(F8,F10,F11)</f>
        <v>174636</v>
      </c>
      <c r="G12" s="126">
        <f t="shared" si="4"/>
        <v>306969</v>
      </c>
      <c r="H12" s="126">
        <f t="shared" si="4"/>
        <v>385287</v>
      </c>
      <c r="I12" s="126">
        <f t="shared" si="4"/>
        <v>556586</v>
      </c>
      <c r="J12" s="126">
        <f t="shared" si="4"/>
        <v>363021</v>
      </c>
      <c r="K12" s="126">
        <f t="shared" si="4"/>
        <v>429949</v>
      </c>
      <c r="L12" s="126">
        <f t="shared" si="4"/>
        <v>608368</v>
      </c>
      <c r="M12" s="126">
        <f t="shared" si="4"/>
        <v>759054</v>
      </c>
      <c r="N12" s="126">
        <f t="shared" si="4"/>
        <v>686268</v>
      </c>
      <c r="O12" s="126">
        <f t="shared" si="4"/>
        <v>935148</v>
      </c>
      <c r="P12" s="127">
        <f>SUM(D12:O12)</f>
        <v>5421238</v>
      </c>
      <c r="T12" s="40"/>
      <c r="U12" s="40"/>
      <c r="V12" s="40"/>
    </row>
    <row r="13" spans="2:22" s="36" customFormat="1" ht="19.5" thickBot="1" x14ac:dyDescent="0.35">
      <c r="B13" s="128" t="s">
        <v>79</v>
      </c>
      <c r="C13" s="129">
        <f>SUM(C6)</f>
        <v>2500000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>SUM(P12,C13)</f>
        <v>7921238</v>
      </c>
      <c r="T13" s="40"/>
      <c r="U13" s="40"/>
      <c r="V13" s="40"/>
    </row>
    <row r="14" spans="2:22" ht="18.75" x14ac:dyDescent="0.3">
      <c r="B14" s="132" t="s">
        <v>71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T14" s="40"/>
      <c r="U14" s="40"/>
      <c r="V14" s="40"/>
    </row>
    <row r="15" spans="2:22" s="40" customFormat="1" ht="18.75" x14ac:dyDescent="0.3">
      <c r="B15" s="135" t="s">
        <v>67</v>
      </c>
      <c r="C15" s="117">
        <v>2494049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36"/>
    </row>
    <row r="16" spans="2:22" s="40" customFormat="1" ht="18.75" x14ac:dyDescent="0.3">
      <c r="B16" s="135" t="s">
        <v>72</v>
      </c>
      <c r="C16" s="117"/>
      <c r="D16" s="117">
        <f>D7/10*7875</f>
        <v>3937.5</v>
      </c>
      <c r="E16" s="117">
        <f t="shared" ref="E16:O16" si="5">E7/10*7875</f>
        <v>7087.5</v>
      </c>
      <c r="F16" s="117">
        <f t="shared" si="5"/>
        <v>9450</v>
      </c>
      <c r="G16" s="117">
        <f t="shared" si="5"/>
        <v>18112.5</v>
      </c>
      <c r="H16" s="117">
        <f t="shared" si="5"/>
        <v>22837.5</v>
      </c>
      <c r="I16" s="117">
        <f t="shared" si="5"/>
        <v>33862.5</v>
      </c>
      <c r="J16" s="117">
        <f t="shared" si="5"/>
        <v>21262.5</v>
      </c>
      <c r="K16" s="117">
        <f t="shared" si="5"/>
        <v>25987.5</v>
      </c>
      <c r="L16" s="117">
        <f t="shared" si="5"/>
        <v>37012.5</v>
      </c>
      <c r="M16" s="117">
        <f t="shared" si="5"/>
        <v>46462.5</v>
      </c>
      <c r="N16" s="117">
        <f t="shared" si="5"/>
        <v>40950</v>
      </c>
      <c r="O16" s="117">
        <f t="shared" si="5"/>
        <v>56700</v>
      </c>
      <c r="P16" s="119">
        <f>SUM(D16:O16)</f>
        <v>323662.5</v>
      </c>
    </row>
    <row r="17" spans="2:16" s="40" customFormat="1" ht="18.75" x14ac:dyDescent="0.3">
      <c r="B17" s="135" t="s">
        <v>77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36"/>
    </row>
    <row r="18" spans="2:16" s="40" customFormat="1" ht="18.75" x14ac:dyDescent="0.3">
      <c r="B18" s="135" t="s">
        <v>19</v>
      </c>
      <c r="C18" s="117"/>
      <c r="D18" s="117">
        <v>93372</v>
      </c>
      <c r="E18" s="117">
        <v>93372</v>
      </c>
      <c r="F18" s="117">
        <v>93372</v>
      </c>
      <c r="G18" s="117">
        <v>93372</v>
      </c>
      <c r="H18" s="117">
        <v>93372</v>
      </c>
      <c r="I18" s="117">
        <v>93372</v>
      </c>
      <c r="J18" s="117">
        <v>93372</v>
      </c>
      <c r="K18" s="117">
        <v>93372</v>
      </c>
      <c r="L18" s="117">
        <v>93372</v>
      </c>
      <c r="M18" s="117">
        <v>93372</v>
      </c>
      <c r="N18" s="117">
        <v>93372</v>
      </c>
      <c r="O18" s="117">
        <v>93372</v>
      </c>
      <c r="P18" s="119">
        <f>SUM(D18:O18)</f>
        <v>1120464</v>
      </c>
    </row>
    <row r="19" spans="2:16" s="40" customFormat="1" ht="18.75" x14ac:dyDescent="0.3">
      <c r="B19" s="135" t="s">
        <v>20</v>
      </c>
      <c r="C19" s="117"/>
      <c r="D19" s="117">
        <v>212000</v>
      </c>
      <c r="E19" s="117">
        <v>212000</v>
      </c>
      <c r="F19" s="117">
        <v>212000</v>
      </c>
      <c r="G19" s="117">
        <v>212000</v>
      </c>
      <c r="H19" s="117">
        <v>212000</v>
      </c>
      <c r="I19" s="117">
        <v>212000</v>
      </c>
      <c r="J19" s="117">
        <v>212000</v>
      </c>
      <c r="K19" s="117">
        <v>212000</v>
      </c>
      <c r="L19" s="117">
        <v>212000</v>
      </c>
      <c r="M19" s="117">
        <v>212000</v>
      </c>
      <c r="N19" s="117">
        <v>212000</v>
      </c>
      <c r="O19" s="117">
        <v>212000</v>
      </c>
      <c r="P19" s="119">
        <f t="shared" ref="P19:P29" si="6">SUM(D19:O19)</f>
        <v>2544000</v>
      </c>
    </row>
    <row r="20" spans="2:16" s="40" customFormat="1" ht="18.75" x14ac:dyDescent="0.3">
      <c r="B20" s="135" t="s">
        <v>29</v>
      </c>
      <c r="C20" s="117"/>
      <c r="D20" s="117">
        <v>75000</v>
      </c>
      <c r="E20" s="117">
        <v>75000</v>
      </c>
      <c r="F20" s="117">
        <v>75000</v>
      </c>
      <c r="G20" s="117">
        <v>75000</v>
      </c>
      <c r="H20" s="117">
        <v>75000</v>
      </c>
      <c r="I20" s="117">
        <v>75000</v>
      </c>
      <c r="J20" s="117">
        <v>75000</v>
      </c>
      <c r="K20" s="117">
        <v>75000</v>
      </c>
      <c r="L20" s="117">
        <v>75000</v>
      </c>
      <c r="M20" s="117">
        <v>75000</v>
      </c>
      <c r="N20" s="117">
        <v>75000</v>
      </c>
      <c r="O20" s="117">
        <v>75000</v>
      </c>
      <c r="P20" s="119">
        <f t="shared" si="6"/>
        <v>900000</v>
      </c>
    </row>
    <row r="21" spans="2:16" s="40" customFormat="1" ht="18.75" x14ac:dyDescent="0.3">
      <c r="B21" s="135" t="s">
        <v>29</v>
      </c>
      <c r="C21" s="117"/>
      <c r="D21" s="117">
        <v>75000</v>
      </c>
      <c r="E21" s="117">
        <v>75000</v>
      </c>
      <c r="F21" s="117">
        <v>75000</v>
      </c>
      <c r="G21" s="117">
        <v>75000</v>
      </c>
      <c r="H21" s="117">
        <v>75000</v>
      </c>
      <c r="I21" s="117">
        <v>75000</v>
      </c>
      <c r="J21" s="117">
        <v>75000</v>
      </c>
      <c r="K21" s="117">
        <v>75000</v>
      </c>
      <c r="L21" s="117">
        <v>75000</v>
      </c>
      <c r="M21" s="117">
        <v>75000</v>
      </c>
      <c r="N21" s="117">
        <v>75000</v>
      </c>
      <c r="O21" s="117">
        <v>75000</v>
      </c>
      <c r="P21" s="119">
        <f t="shared" si="6"/>
        <v>900000</v>
      </c>
    </row>
    <row r="22" spans="2:16" s="40" customFormat="1" ht="18.75" x14ac:dyDescent="0.3">
      <c r="B22" s="135" t="s">
        <v>30</v>
      </c>
      <c r="C22" s="117"/>
      <c r="D22" s="117">
        <v>35000</v>
      </c>
      <c r="E22" s="117">
        <v>35000</v>
      </c>
      <c r="F22" s="117">
        <v>35000</v>
      </c>
      <c r="G22" s="117">
        <v>35000</v>
      </c>
      <c r="H22" s="117">
        <v>35000</v>
      </c>
      <c r="I22" s="117">
        <v>35000</v>
      </c>
      <c r="J22" s="117">
        <v>35000</v>
      </c>
      <c r="K22" s="117">
        <v>35000</v>
      </c>
      <c r="L22" s="117">
        <v>35000</v>
      </c>
      <c r="M22" s="117">
        <v>35000</v>
      </c>
      <c r="N22" s="117">
        <v>35000</v>
      </c>
      <c r="O22" s="117">
        <v>35000</v>
      </c>
      <c r="P22" s="119">
        <f t="shared" si="6"/>
        <v>420000</v>
      </c>
    </row>
    <row r="23" spans="2:16" s="40" customFormat="1" ht="18.75" x14ac:dyDescent="0.3">
      <c r="B23" s="135" t="s">
        <v>31</v>
      </c>
      <c r="C23" s="117"/>
      <c r="D23" s="117">
        <v>27000</v>
      </c>
      <c r="E23" s="117">
        <v>27000</v>
      </c>
      <c r="F23" s="117">
        <v>27000</v>
      </c>
      <c r="G23" s="117">
        <v>27000</v>
      </c>
      <c r="H23" s="117">
        <v>27000</v>
      </c>
      <c r="I23" s="117">
        <v>27000</v>
      </c>
      <c r="J23" s="117">
        <v>27000</v>
      </c>
      <c r="K23" s="117">
        <v>27000</v>
      </c>
      <c r="L23" s="117">
        <v>27000</v>
      </c>
      <c r="M23" s="117">
        <v>27000</v>
      </c>
      <c r="N23" s="117">
        <v>27000</v>
      </c>
      <c r="O23" s="117">
        <v>27000</v>
      </c>
      <c r="P23" s="119">
        <f t="shared" si="6"/>
        <v>324000</v>
      </c>
    </row>
    <row r="24" spans="2:16" s="40" customFormat="1" ht="18.75" x14ac:dyDescent="0.3">
      <c r="B24" s="135" t="s">
        <v>22</v>
      </c>
      <c r="C24" s="117"/>
      <c r="D24" s="117">
        <v>3500</v>
      </c>
      <c r="E24" s="117">
        <v>3500</v>
      </c>
      <c r="F24" s="117">
        <v>3500</v>
      </c>
      <c r="G24" s="117">
        <v>3500</v>
      </c>
      <c r="H24" s="117">
        <v>3500</v>
      </c>
      <c r="I24" s="117">
        <v>3500</v>
      </c>
      <c r="J24" s="117">
        <v>3500</v>
      </c>
      <c r="K24" s="117">
        <v>3500</v>
      </c>
      <c r="L24" s="117">
        <v>3500</v>
      </c>
      <c r="M24" s="117">
        <v>3500</v>
      </c>
      <c r="N24" s="117">
        <v>3500</v>
      </c>
      <c r="O24" s="117">
        <v>3500</v>
      </c>
      <c r="P24" s="119">
        <f t="shared" si="6"/>
        <v>42000</v>
      </c>
    </row>
    <row r="25" spans="2:16" s="40" customFormat="1" ht="18.75" x14ac:dyDescent="0.3">
      <c r="B25" s="135" t="s">
        <v>21</v>
      </c>
      <c r="C25" s="117"/>
      <c r="D25" s="117">
        <v>120000</v>
      </c>
      <c r="E25" s="117">
        <v>30000</v>
      </c>
      <c r="F25" s="117">
        <v>30000</v>
      </c>
      <c r="G25" s="117">
        <v>30000</v>
      </c>
      <c r="H25" s="117">
        <v>30000</v>
      </c>
      <c r="I25" s="117">
        <v>30000</v>
      </c>
      <c r="J25" s="117">
        <v>30000</v>
      </c>
      <c r="K25" s="117">
        <v>30000</v>
      </c>
      <c r="L25" s="117">
        <v>30000</v>
      </c>
      <c r="M25" s="117">
        <v>30000</v>
      </c>
      <c r="N25" s="117">
        <v>30000</v>
      </c>
      <c r="O25" s="117">
        <v>30000</v>
      </c>
      <c r="P25" s="119">
        <f t="shared" si="6"/>
        <v>450000</v>
      </c>
    </row>
    <row r="26" spans="2:16" s="40" customFormat="1" ht="18.75" x14ac:dyDescent="0.3">
      <c r="B26" s="135" t="s">
        <v>90</v>
      </c>
      <c r="C26" s="117"/>
      <c r="D26" s="117">
        <v>1929.44</v>
      </c>
      <c r="E26" s="117">
        <v>1929.44</v>
      </c>
      <c r="F26" s="117">
        <v>1929.44</v>
      </c>
      <c r="G26" s="117">
        <v>1929.44</v>
      </c>
      <c r="H26" s="117">
        <v>1929.44</v>
      </c>
      <c r="I26" s="117">
        <v>1929.44</v>
      </c>
      <c r="J26" s="117">
        <v>1929.44</v>
      </c>
      <c r="K26" s="117">
        <v>1929.44</v>
      </c>
      <c r="L26" s="117">
        <v>1929.44</v>
      </c>
      <c r="M26" s="117">
        <v>1929.44</v>
      </c>
      <c r="N26" s="117">
        <v>1929.44</v>
      </c>
      <c r="O26" s="117">
        <v>1929.44</v>
      </c>
      <c r="P26" s="119">
        <f t="shared" si="6"/>
        <v>23153.279999999999</v>
      </c>
    </row>
    <row r="27" spans="2:16" s="40" customFormat="1" ht="18.75" x14ac:dyDescent="0.3">
      <c r="B27" s="137" t="s">
        <v>78</v>
      </c>
      <c r="C27" s="138"/>
      <c r="D27" s="138">
        <f>SUM(D18,D19,D24,D25,D26)</f>
        <v>430801.44</v>
      </c>
      <c r="E27" s="138">
        <f t="shared" ref="E27:O27" si="7">SUM(E18,E19,E24,E25,E26)</f>
        <v>340801.44</v>
      </c>
      <c r="F27" s="138">
        <f t="shared" si="7"/>
        <v>340801.44</v>
      </c>
      <c r="G27" s="138">
        <f t="shared" si="7"/>
        <v>340801.44</v>
      </c>
      <c r="H27" s="138">
        <f t="shared" si="7"/>
        <v>340801.44</v>
      </c>
      <c r="I27" s="138">
        <f t="shared" si="7"/>
        <v>340801.44</v>
      </c>
      <c r="J27" s="138">
        <f t="shared" si="7"/>
        <v>340801.44</v>
      </c>
      <c r="K27" s="138">
        <f t="shared" si="7"/>
        <v>340801.44</v>
      </c>
      <c r="L27" s="138">
        <f t="shared" si="7"/>
        <v>340801.44</v>
      </c>
      <c r="M27" s="138">
        <f t="shared" si="7"/>
        <v>340801.44</v>
      </c>
      <c r="N27" s="138">
        <f t="shared" si="7"/>
        <v>340801.44</v>
      </c>
      <c r="O27" s="138">
        <f t="shared" si="7"/>
        <v>340801.44</v>
      </c>
      <c r="P27" s="139">
        <f t="shared" si="6"/>
        <v>4179617.28</v>
      </c>
    </row>
    <row r="28" spans="2:16" s="40" customFormat="1" ht="19.5" thickBot="1" x14ac:dyDescent="0.35">
      <c r="B28" s="140" t="s">
        <v>73</v>
      </c>
      <c r="C28" s="141"/>
      <c r="D28" s="141">
        <f>0.06*D12</f>
        <v>4969.6799999999994</v>
      </c>
      <c r="E28" s="141">
        <f t="shared" ref="E28:O28" si="8">0.06*E12</f>
        <v>7987.44</v>
      </c>
      <c r="F28" s="141">
        <f t="shared" si="8"/>
        <v>10478.16</v>
      </c>
      <c r="G28" s="141">
        <f t="shared" si="8"/>
        <v>18418.14</v>
      </c>
      <c r="H28" s="141">
        <f t="shared" si="8"/>
        <v>23117.219999999998</v>
      </c>
      <c r="I28" s="141">
        <f t="shared" si="8"/>
        <v>33395.159999999996</v>
      </c>
      <c r="J28" s="141">
        <f t="shared" si="8"/>
        <v>21781.26</v>
      </c>
      <c r="K28" s="141">
        <f t="shared" si="8"/>
        <v>25796.94</v>
      </c>
      <c r="L28" s="141">
        <f t="shared" si="8"/>
        <v>36502.080000000002</v>
      </c>
      <c r="M28" s="141">
        <f t="shared" si="8"/>
        <v>45543.24</v>
      </c>
      <c r="N28" s="141">
        <f t="shared" si="8"/>
        <v>41176.080000000002</v>
      </c>
      <c r="O28" s="141">
        <f t="shared" si="8"/>
        <v>56108.88</v>
      </c>
      <c r="P28" s="142">
        <f t="shared" si="6"/>
        <v>325274.27999999997</v>
      </c>
    </row>
    <row r="29" spans="2:16" s="40" customFormat="1" ht="18.75" x14ac:dyDescent="0.3">
      <c r="B29" s="143" t="s">
        <v>74</v>
      </c>
      <c r="C29" s="144">
        <v>2494049</v>
      </c>
      <c r="D29" s="144">
        <f>SUM(D16,D27,D28)</f>
        <v>439708.62</v>
      </c>
      <c r="E29" s="144">
        <f t="shared" ref="E29:O29" si="9">SUM(E16,E27,E28)</f>
        <v>355876.38</v>
      </c>
      <c r="F29" s="144">
        <f t="shared" si="9"/>
        <v>360729.59999999998</v>
      </c>
      <c r="G29" s="144">
        <f t="shared" si="9"/>
        <v>377332.08</v>
      </c>
      <c r="H29" s="144">
        <f t="shared" si="9"/>
        <v>386756.16</v>
      </c>
      <c r="I29" s="144">
        <f t="shared" si="9"/>
        <v>408059.1</v>
      </c>
      <c r="J29" s="144">
        <f t="shared" si="9"/>
        <v>383845.2</v>
      </c>
      <c r="K29" s="144">
        <f t="shared" si="9"/>
        <v>392585.88</v>
      </c>
      <c r="L29" s="144">
        <f t="shared" si="9"/>
        <v>414316.02</v>
      </c>
      <c r="M29" s="144">
        <f t="shared" si="9"/>
        <v>432807.18</v>
      </c>
      <c r="N29" s="144">
        <f t="shared" si="9"/>
        <v>422927.52</v>
      </c>
      <c r="O29" s="144">
        <f t="shared" si="9"/>
        <v>453610.32</v>
      </c>
      <c r="P29" s="145">
        <f t="shared" si="6"/>
        <v>4828554.0600000005</v>
      </c>
    </row>
    <row r="30" spans="2:16" s="40" customFormat="1" ht="19.5" thickBot="1" x14ac:dyDescent="0.35">
      <c r="B30" s="146" t="s">
        <v>75</v>
      </c>
      <c r="C30" s="147">
        <f>C13-C29</f>
        <v>5951</v>
      </c>
      <c r="D30" s="147">
        <f t="shared" ref="D30:O30" si="10">D12-D29</f>
        <v>-356880.62</v>
      </c>
      <c r="E30" s="147">
        <f t="shared" si="10"/>
        <v>-222752.38</v>
      </c>
      <c r="F30" s="147">
        <f t="shared" si="10"/>
        <v>-186093.59999999998</v>
      </c>
      <c r="G30" s="147">
        <f t="shared" si="10"/>
        <v>-70363.080000000016</v>
      </c>
      <c r="H30" s="147">
        <f t="shared" si="10"/>
        <v>-1469.1599999999744</v>
      </c>
      <c r="I30" s="147">
        <f t="shared" si="10"/>
        <v>148526.90000000002</v>
      </c>
      <c r="J30" s="147">
        <f t="shared" si="10"/>
        <v>-20824.200000000012</v>
      </c>
      <c r="K30" s="147">
        <f t="shared" si="10"/>
        <v>37363.119999999995</v>
      </c>
      <c r="L30" s="147">
        <f t="shared" si="10"/>
        <v>194051.97999999998</v>
      </c>
      <c r="M30" s="147">
        <f t="shared" si="10"/>
        <v>326246.82</v>
      </c>
      <c r="N30" s="147">
        <f t="shared" si="10"/>
        <v>263340.48</v>
      </c>
      <c r="O30" s="147">
        <f t="shared" si="10"/>
        <v>481537.68</v>
      </c>
      <c r="P30" s="148"/>
    </row>
    <row r="31" spans="2:16" s="40" customFormat="1" ht="19.5" thickBot="1" x14ac:dyDescent="0.35">
      <c r="B31" s="149" t="s">
        <v>76</v>
      </c>
      <c r="C31" s="150">
        <f>C30</f>
        <v>5951</v>
      </c>
      <c r="D31" s="150">
        <f t="shared" ref="D31:O31" si="11">D4+D30</f>
        <v>-350929.62</v>
      </c>
      <c r="E31" s="150">
        <f t="shared" si="11"/>
        <v>-573682</v>
      </c>
      <c r="F31" s="150">
        <f t="shared" si="11"/>
        <v>-759775.6</v>
      </c>
      <c r="G31" s="150">
        <f t="shared" si="11"/>
        <v>-830138.67999999993</v>
      </c>
      <c r="H31" s="150">
        <f t="shared" si="11"/>
        <v>-831607.83999999985</v>
      </c>
      <c r="I31" s="150">
        <f t="shared" si="11"/>
        <v>-683080.93999999983</v>
      </c>
      <c r="J31" s="150">
        <f t="shared" si="11"/>
        <v>-703905.1399999999</v>
      </c>
      <c r="K31" s="150">
        <f t="shared" si="11"/>
        <v>-666542.0199999999</v>
      </c>
      <c r="L31" s="150">
        <f t="shared" si="11"/>
        <v>-472490.03999999992</v>
      </c>
      <c r="M31" s="150">
        <f t="shared" si="11"/>
        <v>-146243.21999999991</v>
      </c>
      <c r="N31" s="150">
        <f t="shared" si="11"/>
        <v>117097.26000000007</v>
      </c>
      <c r="O31" s="150">
        <f t="shared" si="11"/>
        <v>598634.94000000006</v>
      </c>
      <c r="P31" s="151"/>
    </row>
  </sheetData>
  <mergeCells count="3">
    <mergeCell ref="B2:P2"/>
    <mergeCell ref="B5:P5"/>
    <mergeCell ref="B14:P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13BA-84D4-4F32-822F-EB61AF9AC552}">
  <dimension ref="B2:V31"/>
  <sheetViews>
    <sheetView topLeftCell="A2" zoomScaleNormal="100" workbookViewId="0">
      <selection activeCell="A9" sqref="A9"/>
    </sheetView>
  </sheetViews>
  <sheetFormatPr defaultRowHeight="15" x14ac:dyDescent="0.25"/>
  <cols>
    <col min="2" max="2" width="37.85546875" bestFit="1" customWidth="1"/>
    <col min="3" max="3" width="20.28515625" style="36" bestFit="1" customWidth="1"/>
    <col min="4" max="14" width="14.42578125" bestFit="1" customWidth="1"/>
    <col min="15" max="15" width="16.7109375" bestFit="1" customWidth="1"/>
    <col min="16" max="16" width="16.5703125" style="36" bestFit="1" customWidth="1"/>
    <col min="18" max="18" width="12.140625" bestFit="1" customWidth="1"/>
    <col min="21" max="21" width="32.28515625" customWidth="1"/>
    <col min="22" max="22" width="14.7109375" customWidth="1"/>
  </cols>
  <sheetData>
    <row r="2" spans="2:22" ht="15.75" thickBot="1" x14ac:dyDescent="0.3">
      <c r="B2" s="89" t="s">
        <v>92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22" ht="18.75" x14ac:dyDescent="0.3">
      <c r="B3" s="94" t="s">
        <v>32</v>
      </c>
      <c r="C3" s="95" t="s">
        <v>63</v>
      </c>
      <c r="D3" s="96" t="s">
        <v>33</v>
      </c>
      <c r="E3" s="96" t="s">
        <v>34</v>
      </c>
      <c r="F3" s="96" t="s">
        <v>35</v>
      </c>
      <c r="G3" s="96" t="s">
        <v>36</v>
      </c>
      <c r="H3" s="96" t="s">
        <v>37</v>
      </c>
      <c r="I3" s="96" t="s">
        <v>38</v>
      </c>
      <c r="J3" s="96" t="s">
        <v>39</v>
      </c>
      <c r="K3" s="96" t="s">
        <v>40</v>
      </c>
      <c r="L3" s="96" t="s">
        <v>41</v>
      </c>
      <c r="M3" s="96" t="s">
        <v>42</v>
      </c>
      <c r="N3" s="96" t="s">
        <v>43</v>
      </c>
      <c r="O3" s="97" t="s">
        <v>44</v>
      </c>
      <c r="P3" s="98" t="s">
        <v>9</v>
      </c>
    </row>
    <row r="4" spans="2:22" s="40" customFormat="1" ht="18.75" x14ac:dyDescent="0.3">
      <c r="B4" s="99" t="s">
        <v>64</v>
      </c>
      <c r="C4" s="100">
        <v>0</v>
      </c>
      <c r="D4" s="101">
        <f>C31</f>
        <v>5951</v>
      </c>
      <c r="E4" s="101">
        <f>D31</f>
        <v>-292827.12</v>
      </c>
      <c r="F4" s="101">
        <f t="shared" ref="F4:O4" si="0">E31</f>
        <v>-457477</v>
      </c>
      <c r="G4" s="101">
        <f t="shared" si="0"/>
        <v>-585468.1</v>
      </c>
      <c r="H4" s="101">
        <f t="shared" si="0"/>
        <v>-597728.67999999993</v>
      </c>
      <c r="I4" s="101">
        <f t="shared" si="0"/>
        <v>-541095.33999999985</v>
      </c>
      <c r="J4" s="101">
        <f t="shared" si="0"/>
        <v>-334465.93999999983</v>
      </c>
      <c r="K4" s="101">
        <f t="shared" si="0"/>
        <v>-297187.63999999984</v>
      </c>
      <c r="L4" s="101">
        <f t="shared" si="0"/>
        <v>-201722.01999999984</v>
      </c>
      <c r="M4" s="101">
        <f t="shared" si="0"/>
        <v>51842.460000000137</v>
      </c>
      <c r="N4" s="101">
        <f t="shared" si="0"/>
        <v>434781.78000000014</v>
      </c>
      <c r="O4" s="101">
        <f t="shared" si="0"/>
        <v>756224.76000000013</v>
      </c>
      <c r="P4" s="102"/>
    </row>
    <row r="5" spans="2:22" ht="18.75" x14ac:dyDescent="0.3">
      <c r="B5" s="103" t="s">
        <v>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2:22" ht="18.75" x14ac:dyDescent="0.3">
      <c r="B6" s="106" t="s">
        <v>70</v>
      </c>
      <c r="C6" s="107">
        <v>2500000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22" ht="18.75" x14ac:dyDescent="0.3">
      <c r="B7" s="110" t="s">
        <v>45</v>
      </c>
      <c r="C7" s="111"/>
      <c r="D7" s="112">
        <v>10</v>
      </c>
      <c r="E7" s="112">
        <v>14</v>
      </c>
      <c r="F7" s="112">
        <v>17</v>
      </c>
      <c r="G7" s="112">
        <v>28</v>
      </c>
      <c r="H7" s="112">
        <v>34</v>
      </c>
      <c r="I7" s="112">
        <v>48</v>
      </c>
      <c r="J7" s="112">
        <v>32</v>
      </c>
      <c r="K7" s="112">
        <v>38</v>
      </c>
      <c r="L7" s="112">
        <v>52</v>
      </c>
      <c r="M7" s="112">
        <v>64</v>
      </c>
      <c r="N7" s="112">
        <v>57</v>
      </c>
      <c r="O7" s="113">
        <v>85</v>
      </c>
      <c r="P7" s="114">
        <f t="shared" ref="P7:P11" si="1">SUM(D7:O7)</f>
        <v>479</v>
      </c>
      <c r="T7" s="40"/>
      <c r="U7" s="40"/>
      <c r="V7" s="40"/>
    </row>
    <row r="8" spans="2:22" s="40" customFormat="1" ht="18.75" x14ac:dyDescent="0.3">
      <c r="B8" s="115" t="s">
        <v>65</v>
      </c>
      <c r="C8" s="116"/>
      <c r="D8" s="117">
        <f>(0.7*D7)*8500+(0.25*D7)*17000+(0.05*D7)*30000</f>
        <v>117000</v>
      </c>
      <c r="E8" s="117">
        <f t="shared" ref="E8:O8" si="2">(0.7*E7)*8500+(0.25*E7)*17000+(0.05*E7)*30000</f>
        <v>163800</v>
      </c>
      <c r="F8" s="117">
        <f t="shared" si="2"/>
        <v>198900</v>
      </c>
      <c r="G8" s="117">
        <f t="shared" si="2"/>
        <v>327600</v>
      </c>
      <c r="H8" s="117">
        <f t="shared" si="2"/>
        <v>397800</v>
      </c>
      <c r="I8" s="117">
        <f t="shared" si="2"/>
        <v>561600</v>
      </c>
      <c r="J8" s="117">
        <f t="shared" si="2"/>
        <v>374400</v>
      </c>
      <c r="K8" s="117">
        <f t="shared" si="2"/>
        <v>444600</v>
      </c>
      <c r="L8" s="117">
        <f t="shared" si="2"/>
        <v>608400</v>
      </c>
      <c r="M8" s="117">
        <f t="shared" si="2"/>
        <v>748800</v>
      </c>
      <c r="N8" s="117">
        <f t="shared" si="2"/>
        <v>666900</v>
      </c>
      <c r="O8" s="117">
        <f t="shared" si="2"/>
        <v>994500</v>
      </c>
      <c r="P8" s="118">
        <f t="shared" si="1"/>
        <v>5604300</v>
      </c>
    </row>
    <row r="9" spans="2:22" ht="18.75" x14ac:dyDescent="0.3">
      <c r="B9" s="110" t="s">
        <v>46</v>
      </c>
      <c r="C9" s="111"/>
      <c r="D9" s="112">
        <v>15</v>
      </c>
      <c r="E9" s="112">
        <v>17</v>
      </c>
      <c r="F9" s="112">
        <v>21</v>
      </c>
      <c r="G9" s="112">
        <v>23</v>
      </c>
      <c r="H9" s="112">
        <v>28</v>
      </c>
      <c r="I9" s="112">
        <v>32</v>
      </c>
      <c r="J9" s="112">
        <v>27</v>
      </c>
      <c r="K9" s="112">
        <v>23</v>
      </c>
      <c r="L9" s="112">
        <v>33</v>
      </c>
      <c r="M9" s="112">
        <v>37</v>
      </c>
      <c r="N9" s="112">
        <v>42</v>
      </c>
      <c r="O9" s="113">
        <v>49</v>
      </c>
      <c r="P9" s="114">
        <f t="shared" si="1"/>
        <v>347</v>
      </c>
      <c r="T9" s="40"/>
      <c r="U9" s="40"/>
      <c r="V9" s="40"/>
    </row>
    <row r="10" spans="2:22" s="36" customFormat="1" ht="18.75" x14ac:dyDescent="0.3">
      <c r="B10" s="115" t="s">
        <v>58</v>
      </c>
      <c r="C10" s="116"/>
      <c r="D10" s="117">
        <f>D9*1500</f>
        <v>22500</v>
      </c>
      <c r="E10" s="117">
        <f>E9*1500</f>
        <v>25500</v>
      </c>
      <c r="F10" s="117">
        <f t="shared" ref="F10:O10" si="3">F9*1500</f>
        <v>31500</v>
      </c>
      <c r="G10" s="117">
        <f t="shared" si="3"/>
        <v>34500</v>
      </c>
      <c r="H10" s="117">
        <f t="shared" si="3"/>
        <v>42000</v>
      </c>
      <c r="I10" s="117">
        <f t="shared" si="3"/>
        <v>48000</v>
      </c>
      <c r="J10" s="117">
        <f t="shared" si="3"/>
        <v>40500</v>
      </c>
      <c r="K10" s="117">
        <f t="shared" si="3"/>
        <v>34500</v>
      </c>
      <c r="L10" s="117">
        <f t="shared" si="3"/>
        <v>49500</v>
      </c>
      <c r="M10" s="117">
        <f t="shared" si="3"/>
        <v>55500</v>
      </c>
      <c r="N10" s="117">
        <f t="shared" si="3"/>
        <v>63000</v>
      </c>
      <c r="O10" s="117">
        <f t="shared" si="3"/>
        <v>73500</v>
      </c>
      <c r="P10" s="119">
        <f t="shared" si="1"/>
        <v>520500</v>
      </c>
      <c r="T10" s="40"/>
      <c r="U10" s="40"/>
      <c r="V10" s="40"/>
    </row>
    <row r="11" spans="2:22" s="36" customFormat="1" ht="19.5" thickBot="1" x14ac:dyDescent="0.35">
      <c r="B11" s="120" t="s">
        <v>59</v>
      </c>
      <c r="C11" s="121"/>
      <c r="D11" s="122">
        <v>9328</v>
      </c>
      <c r="E11" s="122">
        <v>9824</v>
      </c>
      <c r="F11" s="122">
        <v>10236</v>
      </c>
      <c r="G11" s="122">
        <v>10869</v>
      </c>
      <c r="H11" s="122">
        <v>11487</v>
      </c>
      <c r="I11" s="122">
        <v>12986</v>
      </c>
      <c r="J11" s="122">
        <v>14121</v>
      </c>
      <c r="K11" s="122">
        <v>16849</v>
      </c>
      <c r="L11" s="122">
        <v>17968</v>
      </c>
      <c r="M11" s="122">
        <v>19254</v>
      </c>
      <c r="N11" s="122">
        <v>22368</v>
      </c>
      <c r="O11" s="122">
        <v>26748</v>
      </c>
      <c r="P11" s="123">
        <f t="shared" si="1"/>
        <v>182038</v>
      </c>
      <c r="T11" s="40"/>
      <c r="U11" s="40"/>
      <c r="V11" s="40"/>
    </row>
    <row r="12" spans="2:22" s="36" customFormat="1" ht="19.5" thickBot="1" x14ac:dyDescent="0.35">
      <c r="B12" s="124" t="s">
        <v>9</v>
      </c>
      <c r="C12" s="125"/>
      <c r="D12" s="126">
        <f>SUM(D8,D10,D11)</f>
        <v>148828</v>
      </c>
      <c r="E12" s="126">
        <f>SUM(E8,E10,E11)</f>
        <v>199124</v>
      </c>
      <c r="F12" s="126">
        <f t="shared" ref="F12:O12" si="4">SUM(F8,F10,F11)</f>
        <v>240636</v>
      </c>
      <c r="G12" s="126">
        <f t="shared" si="4"/>
        <v>372969</v>
      </c>
      <c r="H12" s="126">
        <f t="shared" si="4"/>
        <v>451287</v>
      </c>
      <c r="I12" s="126">
        <f t="shared" si="4"/>
        <v>622586</v>
      </c>
      <c r="J12" s="126">
        <f t="shared" si="4"/>
        <v>429021</v>
      </c>
      <c r="K12" s="126">
        <f t="shared" si="4"/>
        <v>495949</v>
      </c>
      <c r="L12" s="126">
        <f t="shared" si="4"/>
        <v>675868</v>
      </c>
      <c r="M12" s="126">
        <f t="shared" si="4"/>
        <v>823554</v>
      </c>
      <c r="N12" s="126">
        <f t="shared" si="4"/>
        <v>752268</v>
      </c>
      <c r="O12" s="126">
        <f t="shared" si="4"/>
        <v>1094748</v>
      </c>
      <c r="P12" s="127">
        <f>SUM(D12:O12)</f>
        <v>6306838</v>
      </c>
      <c r="T12" s="40"/>
      <c r="U12" s="40"/>
      <c r="V12" s="40"/>
    </row>
    <row r="13" spans="2:22" s="36" customFormat="1" ht="19.5" thickBot="1" x14ac:dyDescent="0.35">
      <c r="B13" s="128" t="s">
        <v>79</v>
      </c>
      <c r="C13" s="129">
        <f>SUM(C6)</f>
        <v>2500000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>SUM(P12,C13)</f>
        <v>8806838</v>
      </c>
      <c r="T13" s="40"/>
      <c r="U13" s="40"/>
      <c r="V13" s="40"/>
    </row>
    <row r="14" spans="2:22" ht="18.75" x14ac:dyDescent="0.3">
      <c r="B14" s="132" t="s">
        <v>71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T14" s="40"/>
      <c r="U14" s="40"/>
      <c r="V14" s="40"/>
    </row>
    <row r="15" spans="2:22" s="40" customFormat="1" ht="18.75" x14ac:dyDescent="0.3">
      <c r="B15" s="135" t="s">
        <v>67</v>
      </c>
      <c r="C15" s="117">
        <v>2494049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36"/>
    </row>
    <row r="16" spans="2:22" s="40" customFormat="1" ht="18.75" x14ac:dyDescent="0.3">
      <c r="B16" s="135" t="s">
        <v>72</v>
      </c>
      <c r="C16" s="117"/>
      <c r="D16" s="117">
        <f>D7/10*7875</f>
        <v>7875</v>
      </c>
      <c r="E16" s="117">
        <f t="shared" ref="E16:O16" si="5">E7/10*7875</f>
        <v>11025</v>
      </c>
      <c r="F16" s="117">
        <f t="shared" si="5"/>
        <v>13387.5</v>
      </c>
      <c r="G16" s="117">
        <f t="shared" si="5"/>
        <v>22050</v>
      </c>
      <c r="H16" s="117">
        <f t="shared" si="5"/>
        <v>26775</v>
      </c>
      <c r="I16" s="117">
        <f t="shared" si="5"/>
        <v>37800</v>
      </c>
      <c r="J16" s="117">
        <f t="shared" si="5"/>
        <v>25200</v>
      </c>
      <c r="K16" s="117">
        <f t="shared" si="5"/>
        <v>29925</v>
      </c>
      <c r="L16" s="117">
        <f t="shared" si="5"/>
        <v>40950</v>
      </c>
      <c r="M16" s="117">
        <f t="shared" si="5"/>
        <v>50400</v>
      </c>
      <c r="N16" s="117">
        <f t="shared" si="5"/>
        <v>44887.5</v>
      </c>
      <c r="O16" s="117">
        <f t="shared" si="5"/>
        <v>66937.5</v>
      </c>
      <c r="P16" s="119">
        <f>SUM(D16:O16)</f>
        <v>377212.5</v>
      </c>
    </row>
    <row r="17" spans="2:16" s="40" customFormat="1" ht="18.75" x14ac:dyDescent="0.3">
      <c r="B17" s="135" t="s">
        <v>77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36"/>
    </row>
    <row r="18" spans="2:16" s="40" customFormat="1" ht="18.75" x14ac:dyDescent="0.3">
      <c r="B18" s="135" t="s">
        <v>19</v>
      </c>
      <c r="C18" s="117"/>
      <c r="D18" s="117">
        <v>93372</v>
      </c>
      <c r="E18" s="117">
        <v>93372</v>
      </c>
      <c r="F18" s="117">
        <v>93372</v>
      </c>
      <c r="G18" s="117">
        <v>93372</v>
      </c>
      <c r="H18" s="117">
        <v>93372</v>
      </c>
      <c r="I18" s="117">
        <v>93372</v>
      </c>
      <c r="J18" s="117">
        <v>93372</v>
      </c>
      <c r="K18" s="117">
        <v>93372</v>
      </c>
      <c r="L18" s="117">
        <v>93372</v>
      </c>
      <c r="M18" s="117">
        <v>93372</v>
      </c>
      <c r="N18" s="117">
        <v>93372</v>
      </c>
      <c r="O18" s="117">
        <v>93372</v>
      </c>
      <c r="P18" s="119">
        <f>SUM(D18:O18)</f>
        <v>1120464</v>
      </c>
    </row>
    <row r="19" spans="2:16" s="40" customFormat="1" ht="18.75" x14ac:dyDescent="0.3">
      <c r="B19" s="135" t="s">
        <v>20</v>
      </c>
      <c r="C19" s="117"/>
      <c r="D19" s="117">
        <v>212000</v>
      </c>
      <c r="E19" s="117">
        <v>212000</v>
      </c>
      <c r="F19" s="117">
        <v>212000</v>
      </c>
      <c r="G19" s="117">
        <v>212000</v>
      </c>
      <c r="H19" s="117">
        <v>212000</v>
      </c>
      <c r="I19" s="117">
        <v>212000</v>
      </c>
      <c r="J19" s="117">
        <v>212000</v>
      </c>
      <c r="K19" s="117">
        <v>212000</v>
      </c>
      <c r="L19" s="117">
        <v>212000</v>
      </c>
      <c r="M19" s="117">
        <v>212000</v>
      </c>
      <c r="N19" s="117">
        <v>212000</v>
      </c>
      <c r="O19" s="117">
        <v>212000</v>
      </c>
      <c r="P19" s="119">
        <f t="shared" ref="P19:P29" si="6">SUM(D19:O19)</f>
        <v>2544000</v>
      </c>
    </row>
    <row r="20" spans="2:16" s="40" customFormat="1" ht="18.75" x14ac:dyDescent="0.3">
      <c r="B20" s="135" t="s">
        <v>29</v>
      </c>
      <c r="C20" s="117"/>
      <c r="D20" s="117">
        <v>75000</v>
      </c>
      <c r="E20" s="117">
        <v>75000</v>
      </c>
      <c r="F20" s="117">
        <v>75000</v>
      </c>
      <c r="G20" s="117">
        <v>75000</v>
      </c>
      <c r="H20" s="117">
        <v>75000</v>
      </c>
      <c r="I20" s="117">
        <v>75000</v>
      </c>
      <c r="J20" s="117">
        <v>75000</v>
      </c>
      <c r="K20" s="117">
        <v>75000</v>
      </c>
      <c r="L20" s="117">
        <v>75000</v>
      </c>
      <c r="M20" s="117">
        <v>75000</v>
      </c>
      <c r="N20" s="117">
        <v>75000</v>
      </c>
      <c r="O20" s="117">
        <v>75000</v>
      </c>
      <c r="P20" s="119">
        <f t="shared" si="6"/>
        <v>900000</v>
      </c>
    </row>
    <row r="21" spans="2:16" s="40" customFormat="1" ht="18.75" x14ac:dyDescent="0.3">
      <c r="B21" s="135" t="s">
        <v>29</v>
      </c>
      <c r="C21" s="117"/>
      <c r="D21" s="117">
        <v>75000</v>
      </c>
      <c r="E21" s="117">
        <v>75000</v>
      </c>
      <c r="F21" s="117">
        <v>75000</v>
      </c>
      <c r="G21" s="117">
        <v>75000</v>
      </c>
      <c r="H21" s="117">
        <v>75000</v>
      </c>
      <c r="I21" s="117">
        <v>75000</v>
      </c>
      <c r="J21" s="117">
        <v>75000</v>
      </c>
      <c r="K21" s="117">
        <v>75000</v>
      </c>
      <c r="L21" s="117">
        <v>75000</v>
      </c>
      <c r="M21" s="117">
        <v>75000</v>
      </c>
      <c r="N21" s="117">
        <v>75000</v>
      </c>
      <c r="O21" s="117">
        <v>75000</v>
      </c>
      <c r="P21" s="119">
        <f t="shared" si="6"/>
        <v>900000</v>
      </c>
    </row>
    <row r="22" spans="2:16" s="40" customFormat="1" ht="18.75" x14ac:dyDescent="0.3">
      <c r="B22" s="135" t="s">
        <v>30</v>
      </c>
      <c r="C22" s="117"/>
      <c r="D22" s="117">
        <v>35000</v>
      </c>
      <c r="E22" s="117">
        <v>35000</v>
      </c>
      <c r="F22" s="117">
        <v>35000</v>
      </c>
      <c r="G22" s="117">
        <v>35000</v>
      </c>
      <c r="H22" s="117">
        <v>35000</v>
      </c>
      <c r="I22" s="117">
        <v>35000</v>
      </c>
      <c r="J22" s="117">
        <v>35000</v>
      </c>
      <c r="K22" s="117">
        <v>35000</v>
      </c>
      <c r="L22" s="117">
        <v>35000</v>
      </c>
      <c r="M22" s="117">
        <v>35000</v>
      </c>
      <c r="N22" s="117">
        <v>35000</v>
      </c>
      <c r="O22" s="117">
        <v>35000</v>
      </c>
      <c r="P22" s="119">
        <f t="shared" si="6"/>
        <v>420000</v>
      </c>
    </row>
    <row r="23" spans="2:16" s="40" customFormat="1" ht="18.75" x14ac:dyDescent="0.3">
      <c r="B23" s="135" t="s">
        <v>31</v>
      </c>
      <c r="C23" s="117"/>
      <c r="D23" s="117">
        <v>27000</v>
      </c>
      <c r="E23" s="117">
        <v>27000</v>
      </c>
      <c r="F23" s="117">
        <v>27000</v>
      </c>
      <c r="G23" s="117">
        <v>27000</v>
      </c>
      <c r="H23" s="117">
        <v>27000</v>
      </c>
      <c r="I23" s="117">
        <v>27000</v>
      </c>
      <c r="J23" s="117">
        <v>27000</v>
      </c>
      <c r="K23" s="117">
        <v>27000</v>
      </c>
      <c r="L23" s="117">
        <v>27000</v>
      </c>
      <c r="M23" s="117">
        <v>27000</v>
      </c>
      <c r="N23" s="117">
        <v>27000</v>
      </c>
      <c r="O23" s="117">
        <v>27000</v>
      </c>
      <c r="P23" s="119">
        <f t="shared" si="6"/>
        <v>324000</v>
      </c>
    </row>
    <row r="24" spans="2:16" s="40" customFormat="1" ht="18.75" x14ac:dyDescent="0.3">
      <c r="B24" s="135" t="s">
        <v>22</v>
      </c>
      <c r="C24" s="117"/>
      <c r="D24" s="117">
        <v>3500</v>
      </c>
      <c r="E24" s="117">
        <v>3500</v>
      </c>
      <c r="F24" s="117">
        <v>3500</v>
      </c>
      <c r="G24" s="117">
        <v>3500</v>
      </c>
      <c r="H24" s="117">
        <v>3500</v>
      </c>
      <c r="I24" s="117">
        <v>3500</v>
      </c>
      <c r="J24" s="117">
        <v>3500</v>
      </c>
      <c r="K24" s="117">
        <v>3500</v>
      </c>
      <c r="L24" s="117">
        <v>3500</v>
      </c>
      <c r="M24" s="117">
        <v>3500</v>
      </c>
      <c r="N24" s="117">
        <v>3500</v>
      </c>
      <c r="O24" s="117">
        <v>3500</v>
      </c>
      <c r="P24" s="119">
        <f t="shared" si="6"/>
        <v>42000</v>
      </c>
    </row>
    <row r="25" spans="2:16" s="40" customFormat="1" ht="18.75" x14ac:dyDescent="0.3">
      <c r="B25" s="135" t="s">
        <v>21</v>
      </c>
      <c r="C25" s="117"/>
      <c r="D25" s="117">
        <v>120000</v>
      </c>
      <c r="E25" s="117">
        <v>30000</v>
      </c>
      <c r="F25" s="117">
        <v>30000</v>
      </c>
      <c r="G25" s="117">
        <v>30000</v>
      </c>
      <c r="H25" s="117">
        <v>30000</v>
      </c>
      <c r="I25" s="117">
        <v>30000</v>
      </c>
      <c r="J25" s="117">
        <v>30000</v>
      </c>
      <c r="K25" s="117">
        <v>30000</v>
      </c>
      <c r="L25" s="117">
        <v>30000</v>
      </c>
      <c r="M25" s="117">
        <v>30000</v>
      </c>
      <c r="N25" s="117">
        <v>30000</v>
      </c>
      <c r="O25" s="117">
        <v>30000</v>
      </c>
      <c r="P25" s="119">
        <f t="shared" si="6"/>
        <v>450000</v>
      </c>
    </row>
    <row r="26" spans="2:16" s="40" customFormat="1" ht="18.75" x14ac:dyDescent="0.3">
      <c r="B26" s="135" t="s">
        <v>90</v>
      </c>
      <c r="C26" s="117"/>
      <c r="D26" s="117">
        <v>1929.44</v>
      </c>
      <c r="E26" s="117">
        <v>1929.44</v>
      </c>
      <c r="F26" s="117">
        <v>1929.44</v>
      </c>
      <c r="G26" s="117">
        <v>1929.44</v>
      </c>
      <c r="H26" s="117">
        <v>1929.44</v>
      </c>
      <c r="I26" s="117">
        <v>1929.44</v>
      </c>
      <c r="J26" s="117">
        <v>1929.44</v>
      </c>
      <c r="K26" s="117">
        <v>1929.44</v>
      </c>
      <c r="L26" s="117">
        <v>1929.44</v>
      </c>
      <c r="M26" s="117">
        <v>1929.44</v>
      </c>
      <c r="N26" s="117">
        <v>1929.44</v>
      </c>
      <c r="O26" s="117">
        <v>1929.44</v>
      </c>
      <c r="P26" s="119">
        <f t="shared" si="6"/>
        <v>23153.279999999999</v>
      </c>
    </row>
    <row r="27" spans="2:16" s="40" customFormat="1" ht="18.75" x14ac:dyDescent="0.3">
      <c r="B27" s="137" t="s">
        <v>78</v>
      </c>
      <c r="C27" s="138"/>
      <c r="D27" s="138">
        <f>SUM(D18,D19,D24,D25,D26)</f>
        <v>430801.44</v>
      </c>
      <c r="E27" s="138">
        <f t="shared" ref="E27:O27" si="7">SUM(E18,E19,E24,E25,E26)</f>
        <v>340801.44</v>
      </c>
      <c r="F27" s="138">
        <f t="shared" si="7"/>
        <v>340801.44</v>
      </c>
      <c r="G27" s="138">
        <f t="shared" si="7"/>
        <v>340801.44</v>
      </c>
      <c r="H27" s="138">
        <f t="shared" si="7"/>
        <v>340801.44</v>
      </c>
      <c r="I27" s="138">
        <f t="shared" si="7"/>
        <v>340801.44</v>
      </c>
      <c r="J27" s="138">
        <f t="shared" si="7"/>
        <v>340801.44</v>
      </c>
      <c r="K27" s="138">
        <f t="shared" si="7"/>
        <v>340801.44</v>
      </c>
      <c r="L27" s="138">
        <f t="shared" si="7"/>
        <v>340801.44</v>
      </c>
      <c r="M27" s="138">
        <f t="shared" si="7"/>
        <v>340801.44</v>
      </c>
      <c r="N27" s="138">
        <f t="shared" si="7"/>
        <v>340801.44</v>
      </c>
      <c r="O27" s="138">
        <f t="shared" si="7"/>
        <v>340801.44</v>
      </c>
      <c r="P27" s="139">
        <f t="shared" si="6"/>
        <v>4179617.28</v>
      </c>
    </row>
    <row r="28" spans="2:16" s="40" customFormat="1" ht="19.5" thickBot="1" x14ac:dyDescent="0.35">
      <c r="B28" s="140" t="s">
        <v>73</v>
      </c>
      <c r="C28" s="141"/>
      <c r="D28" s="141">
        <f>0.06*D12</f>
        <v>8929.68</v>
      </c>
      <c r="E28" s="141">
        <f t="shared" ref="E28:O28" si="8">0.06*E12</f>
        <v>11947.439999999999</v>
      </c>
      <c r="F28" s="141">
        <f t="shared" si="8"/>
        <v>14438.16</v>
      </c>
      <c r="G28" s="141">
        <f t="shared" si="8"/>
        <v>22378.14</v>
      </c>
      <c r="H28" s="141">
        <f t="shared" si="8"/>
        <v>27077.219999999998</v>
      </c>
      <c r="I28" s="141">
        <f t="shared" si="8"/>
        <v>37355.159999999996</v>
      </c>
      <c r="J28" s="141">
        <f t="shared" si="8"/>
        <v>25741.26</v>
      </c>
      <c r="K28" s="141">
        <f t="shared" si="8"/>
        <v>29756.94</v>
      </c>
      <c r="L28" s="141">
        <f t="shared" si="8"/>
        <v>40552.080000000002</v>
      </c>
      <c r="M28" s="141">
        <f t="shared" si="8"/>
        <v>49413.24</v>
      </c>
      <c r="N28" s="141">
        <f t="shared" si="8"/>
        <v>45136.08</v>
      </c>
      <c r="O28" s="141">
        <f t="shared" si="8"/>
        <v>65684.88</v>
      </c>
      <c r="P28" s="142">
        <f t="shared" si="6"/>
        <v>378410.28</v>
      </c>
    </row>
    <row r="29" spans="2:16" s="40" customFormat="1" ht="18.75" x14ac:dyDescent="0.3">
      <c r="B29" s="143" t="s">
        <v>74</v>
      </c>
      <c r="C29" s="144">
        <v>2494049</v>
      </c>
      <c r="D29" s="144">
        <f>SUM(D16,D27,D28)</f>
        <v>447606.12</v>
      </c>
      <c r="E29" s="144">
        <f t="shared" ref="E29:O29" si="9">SUM(E16,E27,E28)</f>
        <v>363773.88</v>
      </c>
      <c r="F29" s="144">
        <f t="shared" si="9"/>
        <v>368627.1</v>
      </c>
      <c r="G29" s="144">
        <f t="shared" si="9"/>
        <v>385229.58</v>
      </c>
      <c r="H29" s="144">
        <f t="shared" si="9"/>
        <v>394653.66</v>
      </c>
      <c r="I29" s="144">
        <f t="shared" si="9"/>
        <v>415956.6</v>
      </c>
      <c r="J29" s="144">
        <f t="shared" si="9"/>
        <v>391742.7</v>
      </c>
      <c r="K29" s="144">
        <f t="shared" si="9"/>
        <v>400483.38</v>
      </c>
      <c r="L29" s="144">
        <f t="shared" si="9"/>
        <v>422303.52</v>
      </c>
      <c r="M29" s="144">
        <f t="shared" si="9"/>
        <v>440614.68</v>
      </c>
      <c r="N29" s="144">
        <f t="shared" si="9"/>
        <v>430825.02</v>
      </c>
      <c r="O29" s="144">
        <f t="shared" si="9"/>
        <v>473423.82</v>
      </c>
      <c r="P29" s="145">
        <f t="shared" si="6"/>
        <v>4935240.0600000005</v>
      </c>
    </row>
    <row r="30" spans="2:16" s="40" customFormat="1" ht="19.5" thickBot="1" x14ac:dyDescent="0.35">
      <c r="B30" s="146" t="s">
        <v>75</v>
      </c>
      <c r="C30" s="147">
        <f>C13-C29</f>
        <v>5951</v>
      </c>
      <c r="D30" s="147">
        <f t="shared" ref="D30:O30" si="10">D12-D29</f>
        <v>-298778.12</v>
      </c>
      <c r="E30" s="147">
        <f t="shared" si="10"/>
        <v>-164649.88</v>
      </c>
      <c r="F30" s="147">
        <f t="shared" si="10"/>
        <v>-127991.09999999998</v>
      </c>
      <c r="G30" s="147">
        <f t="shared" si="10"/>
        <v>-12260.580000000016</v>
      </c>
      <c r="H30" s="147">
        <f t="shared" si="10"/>
        <v>56633.340000000026</v>
      </c>
      <c r="I30" s="147">
        <f t="shared" si="10"/>
        <v>206629.40000000002</v>
      </c>
      <c r="J30" s="147">
        <f t="shared" si="10"/>
        <v>37278.299999999988</v>
      </c>
      <c r="K30" s="147">
        <f t="shared" si="10"/>
        <v>95465.62</v>
      </c>
      <c r="L30" s="147">
        <f t="shared" si="10"/>
        <v>253564.47999999998</v>
      </c>
      <c r="M30" s="147">
        <f t="shared" si="10"/>
        <v>382939.32</v>
      </c>
      <c r="N30" s="147">
        <f t="shared" si="10"/>
        <v>321442.98</v>
      </c>
      <c r="O30" s="147">
        <f t="shared" si="10"/>
        <v>621324.17999999993</v>
      </c>
      <c r="P30" s="148"/>
    </row>
    <row r="31" spans="2:16" s="40" customFormat="1" ht="19.5" thickBot="1" x14ac:dyDescent="0.35">
      <c r="B31" s="149" t="s">
        <v>76</v>
      </c>
      <c r="C31" s="150">
        <f>C30</f>
        <v>5951</v>
      </c>
      <c r="D31" s="150">
        <f t="shared" ref="D31:O31" si="11">D4+D30</f>
        <v>-292827.12</v>
      </c>
      <c r="E31" s="150">
        <f t="shared" si="11"/>
        <v>-457477</v>
      </c>
      <c r="F31" s="150">
        <f t="shared" si="11"/>
        <v>-585468.1</v>
      </c>
      <c r="G31" s="150">
        <f t="shared" si="11"/>
        <v>-597728.67999999993</v>
      </c>
      <c r="H31" s="150">
        <f t="shared" si="11"/>
        <v>-541095.33999999985</v>
      </c>
      <c r="I31" s="150">
        <f t="shared" si="11"/>
        <v>-334465.93999999983</v>
      </c>
      <c r="J31" s="150">
        <f t="shared" si="11"/>
        <v>-297187.63999999984</v>
      </c>
      <c r="K31" s="150">
        <f t="shared" si="11"/>
        <v>-201722.01999999984</v>
      </c>
      <c r="L31" s="150">
        <f t="shared" si="11"/>
        <v>51842.460000000137</v>
      </c>
      <c r="M31" s="150">
        <f t="shared" si="11"/>
        <v>434781.78000000014</v>
      </c>
      <c r="N31" s="150">
        <f t="shared" si="11"/>
        <v>756224.76000000013</v>
      </c>
      <c r="O31" s="150">
        <f t="shared" si="11"/>
        <v>1377548.94</v>
      </c>
      <c r="P31" s="151"/>
    </row>
  </sheetData>
  <mergeCells count="3">
    <mergeCell ref="B14:P14"/>
    <mergeCell ref="B2:P2"/>
    <mergeCell ref="B5:P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D643-393C-4FAB-A4D8-265CA23308EF}">
  <dimension ref="B2:V31"/>
  <sheetViews>
    <sheetView topLeftCell="A2" zoomScaleNormal="100" workbookViewId="0">
      <selection activeCell="R31" sqref="R31"/>
    </sheetView>
  </sheetViews>
  <sheetFormatPr defaultRowHeight="15" x14ac:dyDescent="0.25"/>
  <cols>
    <col min="2" max="2" width="37.85546875" bestFit="1" customWidth="1"/>
    <col min="3" max="3" width="20.28515625" style="36" bestFit="1" customWidth="1"/>
    <col min="4" max="12" width="14.42578125" bestFit="1" customWidth="1"/>
    <col min="13" max="14" width="16.5703125" bestFit="1" customWidth="1"/>
    <col min="15" max="15" width="16.7109375" bestFit="1" customWidth="1"/>
    <col min="16" max="16" width="16.5703125" style="36" bestFit="1" customWidth="1"/>
    <col min="18" max="18" width="12.140625" bestFit="1" customWidth="1"/>
    <col min="21" max="21" width="32.28515625" customWidth="1"/>
    <col min="22" max="22" width="14.7109375" customWidth="1"/>
  </cols>
  <sheetData>
    <row r="2" spans="2:22" ht="15.75" thickBot="1" x14ac:dyDescent="0.3">
      <c r="B2" s="89" t="s">
        <v>80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22" ht="18.75" x14ac:dyDescent="0.3">
      <c r="B3" s="94" t="s">
        <v>32</v>
      </c>
      <c r="C3" s="95" t="s">
        <v>63</v>
      </c>
      <c r="D3" s="96" t="s">
        <v>33</v>
      </c>
      <c r="E3" s="96" t="s">
        <v>34</v>
      </c>
      <c r="F3" s="96" t="s">
        <v>35</v>
      </c>
      <c r="G3" s="96" t="s">
        <v>36</v>
      </c>
      <c r="H3" s="96" t="s">
        <v>37</v>
      </c>
      <c r="I3" s="96" t="s">
        <v>38</v>
      </c>
      <c r="J3" s="96" t="s">
        <v>39</v>
      </c>
      <c r="K3" s="96" t="s">
        <v>40</v>
      </c>
      <c r="L3" s="96" t="s">
        <v>41</v>
      </c>
      <c r="M3" s="96" t="s">
        <v>42</v>
      </c>
      <c r="N3" s="96" t="s">
        <v>43</v>
      </c>
      <c r="O3" s="97" t="s">
        <v>44</v>
      </c>
      <c r="P3" s="98" t="s">
        <v>9</v>
      </c>
    </row>
    <row r="4" spans="2:22" s="40" customFormat="1" ht="18.75" x14ac:dyDescent="0.3">
      <c r="B4" s="99" t="s">
        <v>64</v>
      </c>
      <c r="C4" s="100">
        <v>0</v>
      </c>
      <c r="D4" s="101">
        <f>C31</f>
        <v>5951</v>
      </c>
      <c r="E4" s="101">
        <f>D31</f>
        <v>-234724.62</v>
      </c>
      <c r="F4" s="101">
        <f t="shared" ref="F4:O4" si="0">E31</f>
        <v>-341272</v>
      </c>
      <c r="G4" s="101">
        <f t="shared" si="0"/>
        <v>-411160.6</v>
      </c>
      <c r="H4" s="101">
        <f t="shared" si="0"/>
        <v>-344897.68</v>
      </c>
      <c r="I4" s="101">
        <f t="shared" si="0"/>
        <v>-230161.83999999997</v>
      </c>
      <c r="J4" s="101">
        <f t="shared" si="0"/>
        <v>54991.060000000056</v>
      </c>
      <c r="K4" s="101">
        <f t="shared" si="0"/>
        <v>150371.86000000004</v>
      </c>
      <c r="L4" s="101">
        <f t="shared" si="0"/>
        <v>324360.98000000004</v>
      </c>
      <c r="M4" s="101">
        <f t="shared" si="0"/>
        <v>636027.96</v>
      </c>
      <c r="N4" s="101">
        <f t="shared" si="0"/>
        <v>1077069.78</v>
      </c>
      <c r="O4" s="101">
        <f t="shared" si="0"/>
        <v>1456615.26</v>
      </c>
      <c r="P4" s="102"/>
    </row>
    <row r="5" spans="2:22" ht="18.75" x14ac:dyDescent="0.3">
      <c r="B5" s="103" t="s">
        <v>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2:22" ht="18.75" x14ac:dyDescent="0.3">
      <c r="B6" s="106" t="s">
        <v>70</v>
      </c>
      <c r="C6" s="107">
        <v>2500000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22" ht="18.75" x14ac:dyDescent="0.3">
      <c r="B7" s="110" t="s">
        <v>45</v>
      </c>
      <c r="C7" s="111"/>
      <c r="D7" s="112">
        <v>15</v>
      </c>
      <c r="E7" s="112">
        <v>19</v>
      </c>
      <c r="F7" s="112">
        <v>22</v>
      </c>
      <c r="G7" s="112">
        <v>35</v>
      </c>
      <c r="H7" s="112">
        <v>39</v>
      </c>
      <c r="I7" s="112">
        <v>55</v>
      </c>
      <c r="J7" s="112">
        <v>37</v>
      </c>
      <c r="K7" s="112">
        <v>45</v>
      </c>
      <c r="L7" s="112">
        <v>57</v>
      </c>
      <c r="M7" s="112">
        <v>69</v>
      </c>
      <c r="N7" s="112">
        <v>62</v>
      </c>
      <c r="O7" s="113">
        <v>90</v>
      </c>
      <c r="P7" s="114">
        <f t="shared" ref="P7:P11" si="1">SUM(D7:O7)</f>
        <v>545</v>
      </c>
      <c r="T7" s="40"/>
      <c r="U7" s="40"/>
      <c r="V7" s="40"/>
    </row>
    <row r="8" spans="2:22" s="40" customFormat="1" ht="18.75" x14ac:dyDescent="0.3">
      <c r="B8" s="115" t="s">
        <v>65</v>
      </c>
      <c r="C8" s="116"/>
      <c r="D8" s="117">
        <f>(0.7*D7)*8500+(0.25*D7)*17000+(0.05*D7)*30000</f>
        <v>175500</v>
      </c>
      <c r="E8" s="117">
        <f t="shared" ref="E8:O8" si="2">(0.7*E7)*8500+(0.25*E7)*17000+(0.05*E7)*30000</f>
        <v>222300</v>
      </c>
      <c r="F8" s="117">
        <f t="shared" si="2"/>
        <v>257400</v>
      </c>
      <c r="G8" s="117">
        <f t="shared" si="2"/>
        <v>409500</v>
      </c>
      <c r="H8" s="117">
        <f t="shared" si="2"/>
        <v>456300</v>
      </c>
      <c r="I8" s="117">
        <f t="shared" si="2"/>
        <v>643500</v>
      </c>
      <c r="J8" s="117">
        <f t="shared" si="2"/>
        <v>432900</v>
      </c>
      <c r="K8" s="117">
        <f t="shared" si="2"/>
        <v>526500</v>
      </c>
      <c r="L8" s="117">
        <f t="shared" si="2"/>
        <v>666900</v>
      </c>
      <c r="M8" s="117">
        <f t="shared" si="2"/>
        <v>807300</v>
      </c>
      <c r="N8" s="117">
        <f t="shared" si="2"/>
        <v>725400</v>
      </c>
      <c r="O8" s="117">
        <f t="shared" si="2"/>
        <v>1053000</v>
      </c>
      <c r="P8" s="118">
        <f t="shared" si="1"/>
        <v>6376500</v>
      </c>
    </row>
    <row r="9" spans="2:22" ht="18.75" x14ac:dyDescent="0.3">
      <c r="B9" s="110" t="s">
        <v>46</v>
      </c>
      <c r="C9" s="111"/>
      <c r="D9" s="112">
        <v>20</v>
      </c>
      <c r="E9" s="112">
        <v>22</v>
      </c>
      <c r="F9" s="112">
        <v>26</v>
      </c>
      <c r="G9" s="112">
        <v>28</v>
      </c>
      <c r="H9" s="112">
        <v>33</v>
      </c>
      <c r="I9" s="112">
        <v>37</v>
      </c>
      <c r="J9" s="112">
        <v>32</v>
      </c>
      <c r="K9" s="112">
        <v>28</v>
      </c>
      <c r="L9" s="112">
        <v>38</v>
      </c>
      <c r="M9" s="112">
        <v>42</v>
      </c>
      <c r="N9" s="112">
        <v>47</v>
      </c>
      <c r="O9" s="113">
        <v>54</v>
      </c>
      <c r="P9" s="114">
        <f t="shared" si="1"/>
        <v>407</v>
      </c>
      <c r="T9" s="40"/>
      <c r="U9" s="40"/>
      <c r="V9" s="40"/>
    </row>
    <row r="10" spans="2:22" s="36" customFormat="1" ht="18.75" x14ac:dyDescent="0.3">
      <c r="B10" s="115" t="s">
        <v>58</v>
      </c>
      <c r="C10" s="116"/>
      <c r="D10" s="117">
        <f>D9*1500</f>
        <v>30000</v>
      </c>
      <c r="E10" s="117">
        <f>E9*1500</f>
        <v>33000</v>
      </c>
      <c r="F10" s="117">
        <f t="shared" ref="F10:O10" si="3">F9*1500</f>
        <v>39000</v>
      </c>
      <c r="G10" s="117">
        <f t="shared" si="3"/>
        <v>42000</v>
      </c>
      <c r="H10" s="117">
        <f t="shared" si="3"/>
        <v>49500</v>
      </c>
      <c r="I10" s="117">
        <f t="shared" si="3"/>
        <v>55500</v>
      </c>
      <c r="J10" s="117">
        <f t="shared" si="3"/>
        <v>48000</v>
      </c>
      <c r="K10" s="117">
        <f t="shared" si="3"/>
        <v>42000</v>
      </c>
      <c r="L10" s="117">
        <f t="shared" si="3"/>
        <v>57000</v>
      </c>
      <c r="M10" s="117">
        <f t="shared" si="3"/>
        <v>63000</v>
      </c>
      <c r="N10" s="117">
        <f t="shared" si="3"/>
        <v>70500</v>
      </c>
      <c r="O10" s="117">
        <f t="shared" si="3"/>
        <v>81000</v>
      </c>
      <c r="P10" s="119">
        <f t="shared" si="1"/>
        <v>610500</v>
      </c>
      <c r="T10" s="40"/>
      <c r="U10" s="40"/>
      <c r="V10" s="40"/>
    </row>
    <row r="11" spans="2:22" s="36" customFormat="1" ht="19.5" thickBot="1" x14ac:dyDescent="0.35">
      <c r="B11" s="120" t="s">
        <v>59</v>
      </c>
      <c r="C11" s="121"/>
      <c r="D11" s="122">
        <v>9328</v>
      </c>
      <c r="E11" s="122">
        <v>9824</v>
      </c>
      <c r="F11" s="122">
        <v>10236</v>
      </c>
      <c r="G11" s="122">
        <v>10869</v>
      </c>
      <c r="H11" s="122">
        <v>11487</v>
      </c>
      <c r="I11" s="122">
        <v>12986</v>
      </c>
      <c r="J11" s="122">
        <v>14121</v>
      </c>
      <c r="K11" s="122">
        <v>16849</v>
      </c>
      <c r="L11" s="122">
        <v>17968</v>
      </c>
      <c r="M11" s="122">
        <v>19254</v>
      </c>
      <c r="N11" s="122">
        <v>22368</v>
      </c>
      <c r="O11" s="122">
        <v>26748</v>
      </c>
      <c r="P11" s="123">
        <f t="shared" si="1"/>
        <v>182038</v>
      </c>
      <c r="T11" s="40"/>
      <c r="U11" s="40"/>
      <c r="V11" s="40"/>
    </row>
    <row r="12" spans="2:22" s="36" customFormat="1" ht="19.5" thickBot="1" x14ac:dyDescent="0.35">
      <c r="B12" s="124" t="s">
        <v>9</v>
      </c>
      <c r="C12" s="125"/>
      <c r="D12" s="126">
        <f>SUM(D8,D10,D11)</f>
        <v>214828</v>
      </c>
      <c r="E12" s="126">
        <f>SUM(E8,E10,E11)</f>
        <v>265124</v>
      </c>
      <c r="F12" s="126">
        <f t="shared" ref="F12:O12" si="4">SUM(F8,F10,F11)</f>
        <v>306636</v>
      </c>
      <c r="G12" s="126">
        <f t="shared" si="4"/>
        <v>462369</v>
      </c>
      <c r="H12" s="126">
        <f t="shared" si="4"/>
        <v>517287</v>
      </c>
      <c r="I12" s="126">
        <f t="shared" si="4"/>
        <v>711986</v>
      </c>
      <c r="J12" s="126">
        <f t="shared" si="4"/>
        <v>495021</v>
      </c>
      <c r="K12" s="126">
        <f t="shared" si="4"/>
        <v>585349</v>
      </c>
      <c r="L12" s="126">
        <f t="shared" si="4"/>
        <v>741868</v>
      </c>
      <c r="M12" s="126">
        <f t="shared" si="4"/>
        <v>889554</v>
      </c>
      <c r="N12" s="126">
        <f t="shared" si="4"/>
        <v>818268</v>
      </c>
      <c r="O12" s="126">
        <f t="shared" si="4"/>
        <v>1160748</v>
      </c>
      <c r="P12" s="127">
        <f>SUM(D12:O12)</f>
        <v>7169038</v>
      </c>
      <c r="T12" s="40"/>
      <c r="U12" s="40"/>
      <c r="V12" s="40"/>
    </row>
    <row r="13" spans="2:22" s="36" customFormat="1" ht="19.5" thickBot="1" x14ac:dyDescent="0.35">
      <c r="B13" s="128" t="s">
        <v>79</v>
      </c>
      <c r="C13" s="129">
        <f>SUM(C6)</f>
        <v>2500000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>SUM(P12,C13)</f>
        <v>9669038</v>
      </c>
      <c r="T13" s="40"/>
      <c r="U13" s="40"/>
      <c r="V13" s="40"/>
    </row>
    <row r="14" spans="2:22" ht="18.75" x14ac:dyDescent="0.3">
      <c r="B14" s="132" t="s">
        <v>71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T14" s="40"/>
      <c r="U14" s="40"/>
      <c r="V14" s="40"/>
    </row>
    <row r="15" spans="2:22" s="40" customFormat="1" ht="18.75" x14ac:dyDescent="0.3">
      <c r="B15" s="135" t="s">
        <v>67</v>
      </c>
      <c r="C15" s="117">
        <v>2494049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36"/>
    </row>
    <row r="16" spans="2:22" s="40" customFormat="1" ht="18.75" x14ac:dyDescent="0.3">
      <c r="B16" s="135" t="s">
        <v>72</v>
      </c>
      <c r="C16" s="117"/>
      <c r="D16" s="117">
        <f>D7/10*7875</f>
        <v>11812.5</v>
      </c>
      <c r="E16" s="117">
        <f t="shared" ref="E16:O16" si="5">E7/10*7875</f>
        <v>14962.5</v>
      </c>
      <c r="F16" s="117">
        <f t="shared" si="5"/>
        <v>17325</v>
      </c>
      <c r="G16" s="117">
        <f t="shared" si="5"/>
        <v>27562.5</v>
      </c>
      <c r="H16" s="117">
        <f t="shared" si="5"/>
        <v>30712.5</v>
      </c>
      <c r="I16" s="117">
        <f t="shared" si="5"/>
        <v>43312.5</v>
      </c>
      <c r="J16" s="117">
        <f t="shared" si="5"/>
        <v>29137.5</v>
      </c>
      <c r="K16" s="117">
        <f t="shared" si="5"/>
        <v>35437.5</v>
      </c>
      <c r="L16" s="117">
        <f t="shared" si="5"/>
        <v>44887.5</v>
      </c>
      <c r="M16" s="117">
        <f t="shared" si="5"/>
        <v>54337.5</v>
      </c>
      <c r="N16" s="117">
        <f t="shared" si="5"/>
        <v>48825</v>
      </c>
      <c r="O16" s="117">
        <f t="shared" si="5"/>
        <v>70875</v>
      </c>
      <c r="P16" s="119">
        <f>SUM(D16:O16)</f>
        <v>429187.5</v>
      </c>
    </row>
    <row r="17" spans="2:16" s="40" customFormat="1" ht="18.75" x14ac:dyDescent="0.3">
      <c r="B17" s="135" t="s">
        <v>77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36"/>
    </row>
    <row r="18" spans="2:16" s="40" customFormat="1" ht="18.75" x14ac:dyDescent="0.3">
      <c r="B18" s="135" t="s">
        <v>19</v>
      </c>
      <c r="C18" s="117"/>
      <c r="D18" s="117">
        <v>93372</v>
      </c>
      <c r="E18" s="117">
        <v>93372</v>
      </c>
      <c r="F18" s="117">
        <v>93372</v>
      </c>
      <c r="G18" s="117">
        <v>93372</v>
      </c>
      <c r="H18" s="117">
        <v>93372</v>
      </c>
      <c r="I18" s="117">
        <v>93372</v>
      </c>
      <c r="J18" s="117">
        <v>93372</v>
      </c>
      <c r="K18" s="117">
        <v>93372</v>
      </c>
      <c r="L18" s="117">
        <v>93372</v>
      </c>
      <c r="M18" s="117">
        <v>93372</v>
      </c>
      <c r="N18" s="117">
        <v>93372</v>
      </c>
      <c r="O18" s="117">
        <v>93372</v>
      </c>
      <c r="P18" s="119">
        <f>SUM(D18:O18)</f>
        <v>1120464</v>
      </c>
    </row>
    <row r="19" spans="2:16" s="40" customFormat="1" ht="18.75" x14ac:dyDescent="0.3">
      <c r="B19" s="135" t="s">
        <v>20</v>
      </c>
      <c r="C19" s="117"/>
      <c r="D19" s="117">
        <v>212000</v>
      </c>
      <c r="E19" s="117">
        <v>212000</v>
      </c>
      <c r="F19" s="117">
        <v>212000</v>
      </c>
      <c r="G19" s="117">
        <v>212000</v>
      </c>
      <c r="H19" s="117">
        <v>212000</v>
      </c>
      <c r="I19" s="117">
        <v>212000</v>
      </c>
      <c r="J19" s="117">
        <v>212000</v>
      </c>
      <c r="K19" s="117">
        <v>212000</v>
      </c>
      <c r="L19" s="117">
        <v>212000</v>
      </c>
      <c r="M19" s="117">
        <v>212000</v>
      </c>
      <c r="N19" s="117">
        <v>212000</v>
      </c>
      <c r="O19" s="117">
        <v>212000</v>
      </c>
      <c r="P19" s="119">
        <f t="shared" ref="P19:P29" si="6">SUM(D19:O19)</f>
        <v>2544000</v>
      </c>
    </row>
    <row r="20" spans="2:16" s="40" customFormat="1" ht="18.75" x14ac:dyDescent="0.3">
      <c r="B20" s="135" t="s">
        <v>29</v>
      </c>
      <c r="C20" s="117"/>
      <c r="D20" s="117">
        <v>75000</v>
      </c>
      <c r="E20" s="117">
        <v>75000</v>
      </c>
      <c r="F20" s="117">
        <v>75000</v>
      </c>
      <c r="G20" s="117">
        <v>75000</v>
      </c>
      <c r="H20" s="117">
        <v>75000</v>
      </c>
      <c r="I20" s="117">
        <v>75000</v>
      </c>
      <c r="J20" s="117">
        <v>75000</v>
      </c>
      <c r="K20" s="117">
        <v>75000</v>
      </c>
      <c r="L20" s="117">
        <v>75000</v>
      </c>
      <c r="M20" s="117">
        <v>75000</v>
      </c>
      <c r="N20" s="117">
        <v>75000</v>
      </c>
      <c r="O20" s="117">
        <v>75000</v>
      </c>
      <c r="P20" s="119">
        <f t="shared" si="6"/>
        <v>900000</v>
      </c>
    </row>
    <row r="21" spans="2:16" s="40" customFormat="1" ht="18.75" x14ac:dyDescent="0.3">
      <c r="B21" s="135" t="s">
        <v>29</v>
      </c>
      <c r="C21" s="117"/>
      <c r="D21" s="117">
        <v>75000</v>
      </c>
      <c r="E21" s="117">
        <v>75000</v>
      </c>
      <c r="F21" s="117">
        <v>75000</v>
      </c>
      <c r="G21" s="117">
        <v>75000</v>
      </c>
      <c r="H21" s="117">
        <v>75000</v>
      </c>
      <c r="I21" s="117">
        <v>75000</v>
      </c>
      <c r="J21" s="117">
        <v>75000</v>
      </c>
      <c r="K21" s="117">
        <v>75000</v>
      </c>
      <c r="L21" s="117">
        <v>75000</v>
      </c>
      <c r="M21" s="117">
        <v>75000</v>
      </c>
      <c r="N21" s="117">
        <v>75000</v>
      </c>
      <c r="O21" s="117">
        <v>75000</v>
      </c>
      <c r="P21" s="119">
        <f t="shared" si="6"/>
        <v>900000</v>
      </c>
    </row>
    <row r="22" spans="2:16" s="40" customFormat="1" ht="18.75" x14ac:dyDescent="0.3">
      <c r="B22" s="135" t="s">
        <v>30</v>
      </c>
      <c r="C22" s="117"/>
      <c r="D22" s="117">
        <v>35000</v>
      </c>
      <c r="E22" s="117">
        <v>35000</v>
      </c>
      <c r="F22" s="117">
        <v>35000</v>
      </c>
      <c r="G22" s="117">
        <v>35000</v>
      </c>
      <c r="H22" s="117">
        <v>35000</v>
      </c>
      <c r="I22" s="117">
        <v>35000</v>
      </c>
      <c r="J22" s="117">
        <v>35000</v>
      </c>
      <c r="K22" s="117">
        <v>35000</v>
      </c>
      <c r="L22" s="117">
        <v>35000</v>
      </c>
      <c r="M22" s="117">
        <v>35000</v>
      </c>
      <c r="N22" s="117">
        <v>35000</v>
      </c>
      <c r="O22" s="117">
        <v>35000</v>
      </c>
      <c r="P22" s="119">
        <f t="shared" si="6"/>
        <v>420000</v>
      </c>
    </row>
    <row r="23" spans="2:16" s="40" customFormat="1" ht="18.75" x14ac:dyDescent="0.3">
      <c r="B23" s="135" t="s">
        <v>31</v>
      </c>
      <c r="C23" s="117"/>
      <c r="D23" s="117">
        <v>27000</v>
      </c>
      <c r="E23" s="117">
        <v>27000</v>
      </c>
      <c r="F23" s="117">
        <v>27000</v>
      </c>
      <c r="G23" s="117">
        <v>27000</v>
      </c>
      <c r="H23" s="117">
        <v>27000</v>
      </c>
      <c r="I23" s="117">
        <v>27000</v>
      </c>
      <c r="J23" s="117">
        <v>27000</v>
      </c>
      <c r="K23" s="117">
        <v>27000</v>
      </c>
      <c r="L23" s="117">
        <v>27000</v>
      </c>
      <c r="M23" s="117">
        <v>27000</v>
      </c>
      <c r="N23" s="117">
        <v>27000</v>
      </c>
      <c r="O23" s="117">
        <v>27000</v>
      </c>
      <c r="P23" s="119">
        <f t="shared" si="6"/>
        <v>324000</v>
      </c>
    </row>
    <row r="24" spans="2:16" s="40" customFormat="1" ht="18.75" x14ac:dyDescent="0.3">
      <c r="B24" s="135" t="s">
        <v>22</v>
      </c>
      <c r="C24" s="117"/>
      <c r="D24" s="117">
        <v>3500</v>
      </c>
      <c r="E24" s="117">
        <v>3500</v>
      </c>
      <c r="F24" s="117">
        <v>3500</v>
      </c>
      <c r="G24" s="117">
        <v>3500</v>
      </c>
      <c r="H24" s="117">
        <v>3500</v>
      </c>
      <c r="I24" s="117">
        <v>3500</v>
      </c>
      <c r="J24" s="117">
        <v>3500</v>
      </c>
      <c r="K24" s="117">
        <v>3500</v>
      </c>
      <c r="L24" s="117">
        <v>3500</v>
      </c>
      <c r="M24" s="117">
        <v>3500</v>
      </c>
      <c r="N24" s="117">
        <v>3500</v>
      </c>
      <c r="O24" s="117">
        <v>3500</v>
      </c>
      <c r="P24" s="119">
        <f t="shared" si="6"/>
        <v>42000</v>
      </c>
    </row>
    <row r="25" spans="2:16" s="40" customFormat="1" ht="18.75" x14ac:dyDescent="0.3">
      <c r="B25" s="135" t="s">
        <v>21</v>
      </c>
      <c r="C25" s="117"/>
      <c r="D25" s="117">
        <v>120000</v>
      </c>
      <c r="E25" s="117">
        <v>30000</v>
      </c>
      <c r="F25" s="117">
        <v>30000</v>
      </c>
      <c r="G25" s="117">
        <v>30000</v>
      </c>
      <c r="H25" s="117">
        <v>30000</v>
      </c>
      <c r="I25" s="117">
        <v>30000</v>
      </c>
      <c r="J25" s="117">
        <v>30000</v>
      </c>
      <c r="K25" s="117">
        <v>30000</v>
      </c>
      <c r="L25" s="117">
        <v>30000</v>
      </c>
      <c r="M25" s="117">
        <v>30000</v>
      </c>
      <c r="N25" s="117">
        <v>30000</v>
      </c>
      <c r="O25" s="117">
        <v>30000</v>
      </c>
      <c r="P25" s="119">
        <f t="shared" si="6"/>
        <v>450000</v>
      </c>
    </row>
    <row r="26" spans="2:16" s="40" customFormat="1" ht="18.75" x14ac:dyDescent="0.3">
      <c r="B26" s="135" t="s">
        <v>90</v>
      </c>
      <c r="C26" s="117"/>
      <c r="D26" s="117">
        <v>1929.44</v>
      </c>
      <c r="E26" s="117">
        <v>1929.44</v>
      </c>
      <c r="F26" s="117">
        <v>1929.44</v>
      </c>
      <c r="G26" s="117">
        <v>1929.44</v>
      </c>
      <c r="H26" s="117">
        <v>1929.44</v>
      </c>
      <c r="I26" s="117">
        <v>1929.44</v>
      </c>
      <c r="J26" s="117">
        <v>1929.44</v>
      </c>
      <c r="K26" s="117">
        <v>1929.44</v>
      </c>
      <c r="L26" s="117">
        <v>1929.44</v>
      </c>
      <c r="M26" s="117">
        <v>1929.44</v>
      </c>
      <c r="N26" s="117">
        <v>1929.44</v>
      </c>
      <c r="O26" s="117">
        <v>1929.44</v>
      </c>
      <c r="P26" s="119">
        <f t="shared" si="6"/>
        <v>23153.279999999999</v>
      </c>
    </row>
    <row r="27" spans="2:16" s="40" customFormat="1" ht="18.75" x14ac:dyDescent="0.3">
      <c r="B27" s="137" t="s">
        <v>78</v>
      </c>
      <c r="C27" s="138"/>
      <c r="D27" s="138">
        <f>SUM(D18,D19,D24,D25,D26)</f>
        <v>430801.44</v>
      </c>
      <c r="E27" s="138">
        <f t="shared" ref="E27:O27" si="7">SUM(E18,E19,E24,E25,E26)</f>
        <v>340801.44</v>
      </c>
      <c r="F27" s="138">
        <f t="shared" si="7"/>
        <v>340801.44</v>
      </c>
      <c r="G27" s="138">
        <f t="shared" si="7"/>
        <v>340801.44</v>
      </c>
      <c r="H27" s="138">
        <f t="shared" si="7"/>
        <v>340801.44</v>
      </c>
      <c r="I27" s="138">
        <f t="shared" si="7"/>
        <v>340801.44</v>
      </c>
      <c r="J27" s="138">
        <f t="shared" si="7"/>
        <v>340801.44</v>
      </c>
      <c r="K27" s="138">
        <f t="shared" si="7"/>
        <v>340801.44</v>
      </c>
      <c r="L27" s="138">
        <f t="shared" si="7"/>
        <v>340801.44</v>
      </c>
      <c r="M27" s="138">
        <f t="shared" si="7"/>
        <v>340801.44</v>
      </c>
      <c r="N27" s="138">
        <f t="shared" si="7"/>
        <v>340801.44</v>
      </c>
      <c r="O27" s="138">
        <f t="shared" si="7"/>
        <v>340801.44</v>
      </c>
      <c r="P27" s="139">
        <f t="shared" si="6"/>
        <v>4179617.28</v>
      </c>
    </row>
    <row r="28" spans="2:16" s="40" customFormat="1" ht="19.5" thickBot="1" x14ac:dyDescent="0.35">
      <c r="B28" s="140" t="s">
        <v>73</v>
      </c>
      <c r="C28" s="141"/>
      <c r="D28" s="141">
        <f>0.06*D12</f>
        <v>12889.68</v>
      </c>
      <c r="E28" s="141">
        <f t="shared" ref="E28:O28" si="8">0.06*E12</f>
        <v>15907.439999999999</v>
      </c>
      <c r="F28" s="141">
        <f t="shared" si="8"/>
        <v>18398.16</v>
      </c>
      <c r="G28" s="141">
        <f t="shared" si="8"/>
        <v>27742.14</v>
      </c>
      <c r="H28" s="141">
        <f t="shared" si="8"/>
        <v>31037.219999999998</v>
      </c>
      <c r="I28" s="141">
        <f t="shared" si="8"/>
        <v>42719.159999999996</v>
      </c>
      <c r="J28" s="141">
        <f t="shared" si="8"/>
        <v>29701.26</v>
      </c>
      <c r="K28" s="141">
        <f t="shared" si="8"/>
        <v>35120.94</v>
      </c>
      <c r="L28" s="141">
        <f t="shared" si="8"/>
        <v>44512.08</v>
      </c>
      <c r="M28" s="141">
        <f t="shared" si="8"/>
        <v>53373.24</v>
      </c>
      <c r="N28" s="141">
        <f t="shared" si="8"/>
        <v>49096.08</v>
      </c>
      <c r="O28" s="141">
        <f t="shared" si="8"/>
        <v>69644.88</v>
      </c>
      <c r="P28" s="142">
        <f t="shared" si="6"/>
        <v>430142.28</v>
      </c>
    </row>
    <row r="29" spans="2:16" s="40" customFormat="1" ht="18.75" x14ac:dyDescent="0.3">
      <c r="B29" s="143" t="s">
        <v>74</v>
      </c>
      <c r="C29" s="144">
        <v>2494049</v>
      </c>
      <c r="D29" s="144">
        <f>SUM(D16,D27,D28)</f>
        <v>455503.62</v>
      </c>
      <c r="E29" s="144">
        <f t="shared" ref="E29:O29" si="9">SUM(E16,E27,E28)</f>
        <v>371671.38</v>
      </c>
      <c r="F29" s="144">
        <f t="shared" si="9"/>
        <v>376524.6</v>
      </c>
      <c r="G29" s="144">
        <f t="shared" si="9"/>
        <v>396106.08</v>
      </c>
      <c r="H29" s="144">
        <f t="shared" si="9"/>
        <v>402551.16</v>
      </c>
      <c r="I29" s="144">
        <f t="shared" si="9"/>
        <v>426833.1</v>
      </c>
      <c r="J29" s="144">
        <f t="shared" si="9"/>
        <v>399640.2</v>
      </c>
      <c r="K29" s="144">
        <f t="shared" si="9"/>
        <v>411359.88</v>
      </c>
      <c r="L29" s="144">
        <f t="shared" si="9"/>
        <v>430201.02</v>
      </c>
      <c r="M29" s="144">
        <f t="shared" si="9"/>
        <v>448512.18</v>
      </c>
      <c r="N29" s="144">
        <f t="shared" si="9"/>
        <v>438722.52</v>
      </c>
      <c r="O29" s="144">
        <f t="shared" si="9"/>
        <v>481321.32</v>
      </c>
      <c r="P29" s="145">
        <f t="shared" si="6"/>
        <v>5038947.0600000005</v>
      </c>
    </row>
    <row r="30" spans="2:16" s="40" customFormat="1" ht="19.5" thickBot="1" x14ac:dyDescent="0.35">
      <c r="B30" s="146" t="s">
        <v>75</v>
      </c>
      <c r="C30" s="147">
        <f>C13-C29</f>
        <v>5951</v>
      </c>
      <c r="D30" s="147">
        <f t="shared" ref="D30:O30" si="10">D12-D29</f>
        <v>-240675.62</v>
      </c>
      <c r="E30" s="147">
        <f t="shared" si="10"/>
        <v>-106547.38</v>
      </c>
      <c r="F30" s="147">
        <f t="shared" si="10"/>
        <v>-69888.599999999977</v>
      </c>
      <c r="G30" s="147">
        <f t="shared" si="10"/>
        <v>66262.919999999984</v>
      </c>
      <c r="H30" s="147">
        <f t="shared" si="10"/>
        <v>114735.84000000003</v>
      </c>
      <c r="I30" s="147">
        <f t="shared" si="10"/>
        <v>285152.90000000002</v>
      </c>
      <c r="J30" s="147">
        <f t="shared" si="10"/>
        <v>95380.799999999988</v>
      </c>
      <c r="K30" s="147">
        <f t="shared" si="10"/>
        <v>173989.12</v>
      </c>
      <c r="L30" s="147">
        <f t="shared" si="10"/>
        <v>311666.98</v>
      </c>
      <c r="M30" s="147">
        <f t="shared" si="10"/>
        <v>441041.82</v>
      </c>
      <c r="N30" s="147">
        <f t="shared" si="10"/>
        <v>379545.48</v>
      </c>
      <c r="O30" s="147">
        <f t="shared" si="10"/>
        <v>679426.67999999993</v>
      </c>
      <c r="P30" s="148"/>
    </row>
    <row r="31" spans="2:16" s="40" customFormat="1" ht="19.5" thickBot="1" x14ac:dyDescent="0.35">
      <c r="B31" s="149" t="s">
        <v>76</v>
      </c>
      <c r="C31" s="150">
        <f>C30</f>
        <v>5951</v>
      </c>
      <c r="D31" s="150">
        <f t="shared" ref="D31:O31" si="11">D4+D30</f>
        <v>-234724.62</v>
      </c>
      <c r="E31" s="150">
        <f t="shared" si="11"/>
        <v>-341272</v>
      </c>
      <c r="F31" s="150">
        <f t="shared" si="11"/>
        <v>-411160.6</v>
      </c>
      <c r="G31" s="150">
        <f t="shared" si="11"/>
        <v>-344897.68</v>
      </c>
      <c r="H31" s="150">
        <f t="shared" si="11"/>
        <v>-230161.83999999997</v>
      </c>
      <c r="I31" s="150">
        <f t="shared" si="11"/>
        <v>54991.060000000056</v>
      </c>
      <c r="J31" s="150">
        <f t="shared" si="11"/>
        <v>150371.86000000004</v>
      </c>
      <c r="K31" s="150">
        <f t="shared" si="11"/>
        <v>324360.98000000004</v>
      </c>
      <c r="L31" s="150">
        <f t="shared" si="11"/>
        <v>636027.96</v>
      </c>
      <c r="M31" s="150">
        <f t="shared" si="11"/>
        <v>1077069.78</v>
      </c>
      <c r="N31" s="150">
        <f t="shared" si="11"/>
        <v>1456615.26</v>
      </c>
      <c r="O31" s="150">
        <f t="shared" si="11"/>
        <v>2136041.94</v>
      </c>
      <c r="P31" s="151"/>
    </row>
  </sheetData>
  <mergeCells count="3">
    <mergeCell ref="B2:P2"/>
    <mergeCell ref="B5:P5"/>
    <mergeCell ref="B14:P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2A7D-154F-4C11-8589-E9223BB60407}">
  <dimension ref="B1:E18"/>
  <sheetViews>
    <sheetView workbookViewId="0">
      <selection activeCell="H15" sqref="H15"/>
    </sheetView>
  </sheetViews>
  <sheetFormatPr defaultRowHeight="15" x14ac:dyDescent="0.25"/>
  <cols>
    <col min="2" max="2" width="37.5703125" bestFit="1" customWidth="1"/>
    <col min="3" max="3" width="18.7109375" customWidth="1"/>
    <col min="4" max="4" width="21" customWidth="1"/>
    <col min="5" max="5" width="15.5703125" customWidth="1"/>
  </cols>
  <sheetData>
    <row r="1" spans="2:5" ht="15.75" thickBot="1" x14ac:dyDescent="0.3"/>
    <row r="2" spans="2:5" ht="19.5" thickBot="1" x14ac:dyDescent="0.35">
      <c r="B2" s="47" t="s">
        <v>81</v>
      </c>
      <c r="C2" s="48" t="s">
        <v>60</v>
      </c>
      <c r="D2" s="49" t="s">
        <v>61</v>
      </c>
      <c r="E2" s="50" t="s">
        <v>62</v>
      </c>
    </row>
    <row r="3" spans="2:5" ht="18.75" x14ac:dyDescent="0.3">
      <c r="B3" s="51" t="s">
        <v>82</v>
      </c>
      <c r="C3" s="52">
        <f>'Cash flow pessimistic'!P12</f>
        <v>5421238</v>
      </c>
      <c r="D3" s="52">
        <f>'Cash flow realistic'!P12</f>
        <v>6306838</v>
      </c>
      <c r="E3" s="53">
        <f>'Cash flow Optimistic'!P12</f>
        <v>7169038</v>
      </c>
    </row>
    <row r="4" spans="2:5" ht="19.5" thickBot="1" x14ac:dyDescent="0.35">
      <c r="B4" s="54" t="s">
        <v>83</v>
      </c>
      <c r="C4" s="55">
        <f>'Cash flow pessimistic'!P16</f>
        <v>323662.5</v>
      </c>
      <c r="D4" s="55">
        <f>'Cash flow realistic'!P16</f>
        <v>377212.5</v>
      </c>
      <c r="E4" s="56">
        <f>'Cash flow Optimistic'!P16</f>
        <v>429187.5</v>
      </c>
    </row>
    <row r="5" spans="2:5" ht="19.5" thickBot="1" x14ac:dyDescent="0.35">
      <c r="B5" s="57" t="s">
        <v>84</v>
      </c>
      <c r="C5" s="58">
        <f>C3-C4</f>
        <v>5097575.5</v>
      </c>
      <c r="D5" s="58">
        <f t="shared" ref="D5:E5" si="0">D3-D4</f>
        <v>5929625.5</v>
      </c>
      <c r="E5" s="59">
        <f t="shared" si="0"/>
        <v>6739850.5</v>
      </c>
    </row>
    <row r="6" spans="2:5" ht="18.75" x14ac:dyDescent="0.3">
      <c r="B6" s="60" t="s">
        <v>77</v>
      </c>
      <c r="C6" s="61">
        <v>4179617</v>
      </c>
      <c r="D6" s="61">
        <v>4179617</v>
      </c>
      <c r="E6" s="62">
        <v>4179617</v>
      </c>
    </row>
    <row r="7" spans="2:5" ht="18.75" x14ac:dyDescent="0.3">
      <c r="B7" s="63" t="s">
        <v>19</v>
      </c>
      <c r="C7" s="64">
        <v>1120464</v>
      </c>
      <c r="D7" s="64">
        <v>1120464</v>
      </c>
      <c r="E7" s="65">
        <v>1120464</v>
      </c>
    </row>
    <row r="8" spans="2:5" ht="18.75" x14ac:dyDescent="0.3">
      <c r="B8" s="63" t="s">
        <v>20</v>
      </c>
      <c r="C8" s="64">
        <v>2544000</v>
      </c>
      <c r="D8" s="64">
        <v>1284000</v>
      </c>
      <c r="E8" s="65">
        <v>1284000</v>
      </c>
    </row>
    <row r="9" spans="2:5" ht="18.75" x14ac:dyDescent="0.3">
      <c r="B9" s="63" t="s">
        <v>29</v>
      </c>
      <c r="C9" s="64">
        <v>900000</v>
      </c>
      <c r="D9" s="64">
        <v>360000</v>
      </c>
      <c r="E9" s="65">
        <v>360000</v>
      </c>
    </row>
    <row r="10" spans="2:5" ht="18.75" x14ac:dyDescent="0.3">
      <c r="B10" s="63" t="s">
        <v>29</v>
      </c>
      <c r="C10" s="64">
        <v>900000</v>
      </c>
      <c r="D10" s="64">
        <v>360000</v>
      </c>
      <c r="E10" s="65">
        <v>360000</v>
      </c>
    </row>
    <row r="11" spans="2:5" ht="18.75" x14ac:dyDescent="0.3">
      <c r="B11" s="63" t="s">
        <v>30</v>
      </c>
      <c r="C11" s="64">
        <v>420000</v>
      </c>
      <c r="D11" s="64">
        <v>324000</v>
      </c>
      <c r="E11" s="65">
        <v>324000</v>
      </c>
    </row>
    <row r="12" spans="2:5" ht="18.75" x14ac:dyDescent="0.3">
      <c r="B12" s="63" t="s">
        <v>31</v>
      </c>
      <c r="C12" s="64">
        <v>324000</v>
      </c>
      <c r="D12" s="64">
        <v>240000</v>
      </c>
      <c r="E12" s="65">
        <v>240000</v>
      </c>
    </row>
    <row r="13" spans="2:5" ht="18.75" x14ac:dyDescent="0.3">
      <c r="B13" s="63" t="s">
        <v>22</v>
      </c>
      <c r="C13" s="64">
        <v>42000</v>
      </c>
      <c r="D13" s="64">
        <v>42000</v>
      </c>
      <c r="E13" s="65">
        <v>42000</v>
      </c>
    </row>
    <row r="14" spans="2:5" ht="18.75" x14ac:dyDescent="0.3">
      <c r="B14" s="63" t="s">
        <v>21</v>
      </c>
      <c r="C14" s="64">
        <v>450000</v>
      </c>
      <c r="D14" s="64">
        <v>450000</v>
      </c>
      <c r="E14" s="65">
        <v>450000</v>
      </c>
    </row>
    <row r="15" spans="2:5" ht="19.5" thickBot="1" x14ac:dyDescent="0.35">
      <c r="B15" s="66" t="s">
        <v>23</v>
      </c>
      <c r="C15" s="55">
        <v>23153</v>
      </c>
      <c r="D15" s="55">
        <v>23153.279999999999</v>
      </c>
      <c r="E15" s="56">
        <v>23153.279999999999</v>
      </c>
    </row>
    <row r="16" spans="2:5" ht="19.5" thickBot="1" x14ac:dyDescent="0.35">
      <c r="B16" s="67" t="s">
        <v>85</v>
      </c>
      <c r="C16" s="58">
        <f>C3-C4-C6</f>
        <v>917958.5</v>
      </c>
      <c r="D16" s="58">
        <f t="shared" ref="C16:D16" si="1">D3-D4-D6</f>
        <v>1750008.5</v>
      </c>
      <c r="E16" s="59">
        <f>E3-E4-E6</f>
        <v>2560233.5</v>
      </c>
    </row>
    <row r="17" spans="2:5" ht="19.5" thickBot="1" x14ac:dyDescent="0.35">
      <c r="B17" s="68" t="s">
        <v>86</v>
      </c>
      <c r="C17" s="69">
        <f>'Cash flow pessimistic'!P28</f>
        <v>325274.27999999997</v>
      </c>
      <c r="D17" s="69">
        <f>'Cash flow realistic'!P28</f>
        <v>378410.28</v>
      </c>
      <c r="E17" s="70">
        <f>'Cash flow Optimistic'!P28</f>
        <v>430142.28</v>
      </c>
    </row>
    <row r="18" spans="2:5" ht="19.5" thickBot="1" x14ac:dyDescent="0.35">
      <c r="B18" s="67" t="s">
        <v>87</v>
      </c>
      <c r="C18" s="58">
        <f t="shared" ref="C18:D18" si="2">C16-C17</f>
        <v>592684.22</v>
      </c>
      <c r="D18" s="58">
        <f t="shared" si="2"/>
        <v>1371598.22</v>
      </c>
      <c r="E18" s="59">
        <f>E16-E17</f>
        <v>2130091.2199999997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Prices</vt:lpstr>
      <vt:lpstr>Investements + Fixed and Variab</vt:lpstr>
      <vt:lpstr>Sales forecast</vt:lpstr>
      <vt:lpstr>Cash flow pessimistic</vt:lpstr>
      <vt:lpstr>Cash flow realistic</vt:lpstr>
      <vt:lpstr>Cash flow Optimistic</vt:lpstr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2019-05-12T23:38:13Z</dcterms:modified>
</cp:coreProperties>
</file>