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LLIANZ" sheetId="1" r:id="rId1"/>
    <sheet name="ČSOB Pojištovna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E55" i="2" l="1"/>
  <c r="B46" i="1"/>
  <c r="F23" i="2"/>
  <c r="F55" i="2" s="1"/>
  <c r="D23" i="2"/>
  <c r="D55" i="2" s="1"/>
  <c r="E23" i="2"/>
  <c r="G23" i="2"/>
  <c r="G55" i="2" s="1"/>
  <c r="H23" i="2"/>
  <c r="H55" i="2" s="1"/>
  <c r="C23" i="2"/>
  <c r="C55" i="2" s="1"/>
  <c r="B23" i="2"/>
  <c r="B55" i="2" s="1"/>
  <c r="H46" i="1"/>
  <c r="H64" i="2"/>
  <c r="B45" i="1"/>
  <c r="C73" i="2"/>
  <c r="D73" i="2"/>
  <c r="E73" i="2"/>
  <c r="F73" i="2"/>
  <c r="G73" i="2"/>
  <c r="H73" i="2"/>
  <c r="B73" i="2"/>
  <c r="B54" i="1"/>
  <c r="F70" i="2"/>
  <c r="C70" i="2"/>
  <c r="D70" i="2"/>
  <c r="E70" i="2"/>
  <c r="G70" i="2"/>
  <c r="H70" i="2"/>
  <c r="B70" i="2"/>
  <c r="B53" i="1"/>
  <c r="C67" i="2"/>
  <c r="D67" i="2"/>
  <c r="E67" i="2"/>
  <c r="F67" i="2"/>
  <c r="G67" i="2"/>
  <c r="H67" i="2"/>
  <c r="B67" i="2"/>
  <c r="B52" i="1"/>
  <c r="C64" i="2"/>
  <c r="D64" i="2"/>
  <c r="E64" i="2"/>
  <c r="F64" i="2"/>
  <c r="G64" i="2"/>
  <c r="B64" i="2"/>
  <c r="B51" i="1"/>
  <c r="C61" i="2"/>
  <c r="D61" i="2"/>
  <c r="E61" i="2"/>
  <c r="F61" i="2"/>
  <c r="G61" i="2"/>
  <c r="H61" i="2"/>
  <c r="B61" i="2"/>
  <c r="B50" i="1"/>
  <c r="B52" i="2"/>
  <c r="H37" i="2"/>
  <c r="H30" i="1"/>
  <c r="H29" i="1"/>
  <c r="B5" i="2"/>
  <c r="H52" i="2" l="1"/>
  <c r="C52" i="2"/>
  <c r="D52" i="2"/>
  <c r="E52" i="2"/>
  <c r="F52" i="2"/>
  <c r="G52" i="2"/>
  <c r="G37" i="2"/>
  <c r="F37" i="2"/>
  <c r="E37" i="2"/>
  <c r="D37" i="2"/>
  <c r="C37" i="2"/>
  <c r="B37" i="2"/>
  <c r="F21" i="1"/>
  <c r="B44" i="1" l="1"/>
  <c r="B43" i="1"/>
  <c r="C34" i="2"/>
  <c r="D34" i="2"/>
  <c r="E34" i="2"/>
  <c r="F34" i="2"/>
  <c r="G34" i="2"/>
  <c r="H34" i="2"/>
  <c r="B36" i="1"/>
  <c r="B34" i="2"/>
  <c r="B35" i="1"/>
  <c r="B34" i="1"/>
  <c r="C17" i="2"/>
  <c r="C31" i="2" s="1"/>
  <c r="D17" i="2"/>
  <c r="D31" i="2" s="1"/>
  <c r="E17" i="2"/>
  <c r="E31" i="2" s="1"/>
  <c r="F17" i="2"/>
  <c r="F31" i="2" s="1"/>
  <c r="G17" i="2"/>
  <c r="G31" i="2" s="1"/>
  <c r="H17" i="2"/>
  <c r="H31" i="2" s="1"/>
  <c r="B17" i="2"/>
  <c r="B31" i="2" s="1"/>
  <c r="C8" i="2"/>
  <c r="D8" i="2"/>
  <c r="E8" i="2"/>
  <c r="F8" i="2"/>
  <c r="G8" i="2"/>
  <c r="H8" i="2"/>
  <c r="B8" i="2"/>
  <c r="B30" i="1"/>
  <c r="H5" i="2"/>
  <c r="C5" i="2"/>
  <c r="D5" i="2"/>
  <c r="E5" i="2"/>
  <c r="F5" i="2"/>
  <c r="G5" i="2"/>
  <c r="B29" i="1"/>
  <c r="C60" i="1" l="1"/>
  <c r="D60" i="1"/>
  <c r="E60" i="1"/>
  <c r="F60" i="1"/>
  <c r="G60" i="1"/>
  <c r="H60" i="1"/>
  <c r="B60" i="1"/>
  <c r="C59" i="1"/>
  <c r="D59" i="1"/>
  <c r="E59" i="1"/>
  <c r="F59" i="1"/>
  <c r="G59" i="1"/>
  <c r="H59" i="1"/>
  <c r="B59" i="1"/>
  <c r="C58" i="1"/>
  <c r="D58" i="1"/>
  <c r="E58" i="1"/>
  <c r="F58" i="1"/>
  <c r="G58" i="1"/>
  <c r="H58" i="1"/>
  <c r="B58" i="1"/>
  <c r="C54" i="1"/>
  <c r="D54" i="1"/>
  <c r="E54" i="1"/>
  <c r="F54" i="1"/>
  <c r="G54" i="1"/>
  <c r="H54" i="1"/>
  <c r="C53" i="1"/>
  <c r="D53" i="1"/>
  <c r="E53" i="1"/>
  <c r="F53" i="1"/>
  <c r="G53" i="1"/>
  <c r="H53" i="1"/>
  <c r="H81" i="1"/>
  <c r="B81" i="1"/>
  <c r="C81" i="1"/>
  <c r="D81" i="1"/>
  <c r="D79" i="1"/>
  <c r="B79" i="1"/>
  <c r="C79" i="1"/>
  <c r="C52" i="1"/>
  <c r="D52" i="1"/>
  <c r="E52" i="1"/>
  <c r="F52" i="1"/>
  <c r="G52" i="1"/>
  <c r="H52" i="1"/>
  <c r="C51" i="1"/>
  <c r="D51" i="1"/>
  <c r="E51" i="1"/>
  <c r="F51" i="1"/>
  <c r="G51" i="1"/>
  <c r="H51" i="1"/>
  <c r="C50" i="1"/>
  <c r="D50" i="1"/>
  <c r="E50" i="1"/>
  <c r="F50" i="1"/>
  <c r="G50" i="1"/>
  <c r="H50" i="1"/>
  <c r="C45" i="1"/>
  <c r="D45" i="1"/>
  <c r="E45" i="1"/>
  <c r="F45" i="1"/>
  <c r="G45" i="1"/>
  <c r="H45" i="1"/>
  <c r="E46" i="1"/>
  <c r="B42" i="1"/>
  <c r="G43" i="1"/>
  <c r="H43" i="1"/>
  <c r="F43" i="1"/>
  <c r="E43" i="1"/>
  <c r="D43" i="1"/>
  <c r="C43" i="1"/>
  <c r="E42" i="1"/>
  <c r="C42" i="1"/>
  <c r="D42" i="1"/>
  <c r="C46" i="1" l="1"/>
  <c r="D46" i="1"/>
  <c r="F46" i="1"/>
  <c r="G46" i="1"/>
  <c r="C44" i="1"/>
  <c r="D44" i="1"/>
  <c r="E44" i="1"/>
  <c r="F44" i="1"/>
  <c r="G44" i="1"/>
  <c r="H44" i="1"/>
  <c r="F79" i="1"/>
  <c r="G79" i="1"/>
  <c r="H79" i="1"/>
  <c r="C36" i="1"/>
  <c r="D36" i="1"/>
  <c r="E36" i="1"/>
  <c r="F36" i="1"/>
  <c r="G36" i="1"/>
  <c r="H36" i="1"/>
  <c r="C35" i="1"/>
  <c r="D35" i="1"/>
  <c r="E35" i="1"/>
  <c r="F35" i="1"/>
  <c r="G35" i="1"/>
  <c r="H35" i="1"/>
  <c r="D30" i="1"/>
  <c r="C29" i="1"/>
  <c r="D29" i="1"/>
  <c r="E29" i="1"/>
  <c r="F29" i="1"/>
  <c r="G29" i="1"/>
  <c r="D28" i="1"/>
  <c r="B28" i="1"/>
  <c r="C28" i="1"/>
  <c r="C30" i="1" s="1"/>
  <c r="C26" i="1"/>
  <c r="C34" i="1" s="1"/>
  <c r="D26" i="1"/>
  <c r="D34" i="1" s="1"/>
  <c r="B26" i="1"/>
  <c r="B18" i="1"/>
  <c r="C18" i="1"/>
  <c r="C19" i="1" s="1"/>
  <c r="D18" i="1"/>
  <c r="D19" i="1" s="1"/>
  <c r="E18" i="1" l="1"/>
  <c r="F18" i="1"/>
  <c r="D75" i="1"/>
  <c r="E75" i="1"/>
  <c r="F75" i="1"/>
  <c r="G75" i="1"/>
  <c r="H75" i="1"/>
  <c r="C75" i="1"/>
  <c r="D74" i="1"/>
  <c r="E74" i="1"/>
  <c r="F74" i="1"/>
  <c r="G74" i="1"/>
  <c r="H74" i="1"/>
  <c r="C74" i="1"/>
  <c r="E6" i="1"/>
  <c r="F5" i="1"/>
  <c r="G5" i="1"/>
  <c r="H5" i="1"/>
  <c r="F6" i="1"/>
  <c r="G6" i="1"/>
  <c r="H6" i="1"/>
  <c r="F7" i="1"/>
  <c r="G7" i="1"/>
  <c r="H7" i="1"/>
  <c r="C5" i="1"/>
  <c r="E19" i="1" l="1"/>
  <c r="F19" i="1"/>
  <c r="F42" i="1"/>
  <c r="G42" i="1"/>
  <c r="H42" i="1"/>
  <c r="F26" i="1"/>
  <c r="F34" i="1" s="1"/>
  <c r="G26" i="1"/>
  <c r="G34" i="1" s="1"/>
  <c r="H26" i="1"/>
  <c r="H34" i="1" s="1"/>
  <c r="E26" i="1"/>
  <c r="E34" i="1" s="1"/>
  <c r="E28" i="1"/>
  <c r="E30" i="1" s="1"/>
  <c r="F28" i="1"/>
  <c r="F30" i="1" s="1"/>
  <c r="G28" i="1"/>
  <c r="G30" i="1" s="1"/>
  <c r="H28" i="1"/>
  <c r="G19" i="1"/>
  <c r="H19" i="1"/>
  <c r="D7" i="1"/>
  <c r="E7" i="1"/>
  <c r="C7" i="1"/>
  <c r="D5" i="1"/>
  <c r="E5" i="1"/>
  <c r="D6" i="1"/>
  <c r="C6" i="1"/>
</calcChain>
</file>

<file path=xl/comments1.xml><?xml version="1.0" encoding="utf-8"?>
<comments xmlns="http://schemas.openxmlformats.org/spreadsheetml/2006/main">
  <authors>
    <author>Autor</author>
  </authors>
  <commentList>
    <comment ref="A44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JAK PRESNE VYPOCITAT LIKVIDNI AKTIVA??</t>
        </r>
      </text>
    </comment>
    <comment ref="A46" authorId="0">
      <text>
        <r>
          <rPr>
            <b/>
            <sz val="9"/>
            <color indexed="81"/>
            <rFont val="Tahoma"/>
            <family val="2"/>
            <charset val="238"/>
          </rPr>
          <t>LA / TR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<sst xmlns="http://schemas.openxmlformats.org/spreadsheetml/2006/main" count="256" uniqueCount="177">
  <si>
    <t>neživotné pojistné</t>
  </si>
  <si>
    <t>životné pojistné</t>
  </si>
  <si>
    <t>Celková zmena</t>
  </si>
  <si>
    <t>Zmena životného</t>
  </si>
  <si>
    <t>Zmena neživotného</t>
  </si>
  <si>
    <t>-</t>
  </si>
  <si>
    <t>Zmena</t>
  </si>
  <si>
    <t>RENTABILITA</t>
  </si>
  <si>
    <t>Return On Assets</t>
  </si>
  <si>
    <t>Return On Equity</t>
  </si>
  <si>
    <t>Vlastní Kapitál</t>
  </si>
  <si>
    <t>Zisk po zdanění</t>
  </si>
  <si>
    <t>Cizí zdroje</t>
  </si>
  <si>
    <t>LIKVIDITA</t>
  </si>
  <si>
    <t>Solvency ratio</t>
  </si>
  <si>
    <t>Liquidity ratio</t>
  </si>
  <si>
    <t>netto zaslouzene pojistné celkem</t>
  </si>
  <si>
    <t>Likvidní aktiva</t>
  </si>
  <si>
    <t>Reserve ratio</t>
  </si>
  <si>
    <t>Technical coverage ratio</t>
  </si>
  <si>
    <t>Retention ratio</t>
  </si>
  <si>
    <t>Expense ratio</t>
  </si>
  <si>
    <t>Claims ratio</t>
  </si>
  <si>
    <t>brutto zaslouzene pojistné celkem</t>
  </si>
  <si>
    <t>Pořizovací N</t>
  </si>
  <si>
    <t>Režijní náklady</t>
  </si>
  <si>
    <t>Náklady na PP</t>
  </si>
  <si>
    <t>podíl investic na aktivech</t>
  </si>
  <si>
    <t>podíl investic na tech. Rezerv</t>
  </si>
  <si>
    <t>podíl tech. Rezev na VK</t>
  </si>
  <si>
    <t>Vývoj tržního podílu poj. Allianz</t>
  </si>
  <si>
    <t>ŽP</t>
  </si>
  <si>
    <t>NP</t>
  </si>
  <si>
    <t>Celkem</t>
  </si>
  <si>
    <t xml:space="preserve">Celkový Kapitál </t>
  </si>
  <si>
    <t>(tis. CZK)</t>
  </si>
  <si>
    <t xml:space="preserve">EBIT </t>
  </si>
  <si>
    <t>ZADLUŽENOST</t>
  </si>
  <si>
    <t>Předepsané poj. celý p. trh</t>
  </si>
  <si>
    <t>Předepsané poj. Allianz</t>
  </si>
  <si>
    <t>Rezerva na nezasloužené pojistné</t>
  </si>
  <si>
    <t>Rezerva pojistného životních pojištění</t>
  </si>
  <si>
    <t>Rezerva na pojistná plnění</t>
  </si>
  <si>
    <t>Rezerva na prémie a slevy</t>
  </si>
  <si>
    <t>Rezerva na splnění závazků z použité TÚM</t>
  </si>
  <si>
    <t>Rezerva na závazky Kanceláře</t>
  </si>
  <si>
    <t>Technická rezerva na ŽP, je‑li nositelem investičního rizika pojistník</t>
  </si>
  <si>
    <t>(v tis. CZK čistá výše)</t>
  </si>
  <si>
    <t>Technické rezervy celkem</t>
  </si>
  <si>
    <t>Předepsané pojistné</t>
  </si>
  <si>
    <t>Finanční umístnení (investice)</t>
  </si>
  <si>
    <t>Kapitalové podíly v jiných spol.</t>
  </si>
  <si>
    <t>Dluhopisy</t>
  </si>
  <si>
    <t>hotovost</t>
  </si>
  <si>
    <t>Zasloužené pojistné (NP netto)</t>
  </si>
  <si>
    <t>Zasloužené pojistné (ŽP netto)</t>
  </si>
  <si>
    <t>(v tis. CZK)</t>
  </si>
  <si>
    <t>Allianz pojišťovna, a.s.</t>
  </si>
  <si>
    <t>47115971 </t>
  </si>
  <si>
    <t>Sídlo spoločnosti:</t>
  </si>
  <si>
    <t>Identifikačné číslo:</t>
  </si>
  <si>
    <t>Obchodné meno:</t>
  </si>
  <si>
    <t>Praha 8, Ke Štvanici 656/3, PSČ 18600</t>
  </si>
  <si>
    <t>info@allianz.cz</t>
  </si>
  <si>
    <t>www.allianz.cz</t>
  </si>
  <si>
    <t>Spisová značka:</t>
  </si>
  <si>
    <t>B 1815 vedená u Městského soudu v Praze</t>
  </si>
  <si>
    <t>Dátum oprávnenia k činnosti:</t>
  </si>
  <si>
    <t>Telefón:</t>
  </si>
  <si>
    <t>E-mail:</t>
  </si>
  <si>
    <t>Webové stránky:</t>
  </si>
  <si>
    <t>zmena predpís. pojistnom v % Allianz</t>
  </si>
  <si>
    <t>zmena predpís. pojistnom v % pojistný trh</t>
  </si>
  <si>
    <t>Technické rezervy celkom</t>
  </si>
  <si>
    <t>Rezerva na nezaslúžené poistné</t>
  </si>
  <si>
    <t>Rezerva poistného životných poistení</t>
  </si>
  <si>
    <t>Rezerva na poistné plnenia</t>
  </si>
  <si>
    <t>Rezerva na prémie a zľavy</t>
  </si>
  <si>
    <t>Rezerva na splnenie záväzkov z použitej TÚM</t>
  </si>
  <si>
    <t>Rezerva na záväzky Kancelárie</t>
  </si>
  <si>
    <t>Technická rezerva na ŽP, ak je nositeľom investičného rizika poistník</t>
  </si>
  <si>
    <t>Celková zadlženosť</t>
  </si>
  <si>
    <t>Miera samofinancovania</t>
  </si>
  <si>
    <t>Finančná páka</t>
  </si>
  <si>
    <t>zmena predpís. poistnom v % poistný trh</t>
  </si>
  <si>
    <t>zmena predpís. poistnom v % Allianz</t>
  </si>
  <si>
    <t>Aktíva</t>
  </si>
  <si>
    <t>Finančné umiestenie (investície)</t>
  </si>
  <si>
    <t>Podiel investíc na aktívach</t>
  </si>
  <si>
    <t>Podiel investíc na tech. Rezervách</t>
  </si>
  <si>
    <t>Poidel tech. rezev na vlastnom kapitály</t>
  </si>
  <si>
    <t>Celkom</t>
  </si>
  <si>
    <t>Aktiva</t>
  </si>
  <si>
    <t>technické rezervy celkom</t>
  </si>
  <si>
    <t>dluhopisy</t>
  </si>
  <si>
    <t>kapitalové podíly v jiných spol.</t>
  </si>
  <si>
    <t>finanční umístnení</t>
  </si>
  <si>
    <t>náklady na poj. plnění</t>
  </si>
  <si>
    <t>režijní náklady</t>
  </si>
  <si>
    <t>pořizovací náklady</t>
  </si>
  <si>
    <t>Pasiva</t>
  </si>
  <si>
    <t>1. Vlastní kapitál</t>
  </si>
  <si>
    <t>2. Podřízená pasiva</t>
  </si>
  <si>
    <t>3. Technické rezervy</t>
  </si>
  <si>
    <t>4. Rezerva na životní pojištění, je-li nositelem investičního rizika pojistník</t>
  </si>
  <si>
    <t>5. Rezervy na ostatní rizika a ztráty</t>
  </si>
  <si>
    <t>8. Přechodné účty pasiv</t>
  </si>
  <si>
    <t>I. Pohledávky na upsaný kapitál</t>
  </si>
  <si>
    <t>II. Dlouhodobý nehmotný majetek</t>
  </si>
  <si>
    <t>III. Finanční umístnění (investice)</t>
  </si>
  <si>
    <t>IV. Finanční úmístnění životního pojišťení, je-li nositelem investičního rizika pojistník</t>
  </si>
  <si>
    <t>V. Dlužníci</t>
  </si>
  <si>
    <t>VI. Ostatní aktiva</t>
  </si>
  <si>
    <t>VII. Přechodné účty aktiv</t>
  </si>
  <si>
    <t>7. Věřitelé</t>
  </si>
  <si>
    <t>6. Depozita při pasivním zajištění</t>
  </si>
  <si>
    <t>Technický účet k neživotnému poistení</t>
  </si>
  <si>
    <t>Technický účet k životnému poistení</t>
  </si>
  <si>
    <t>Netechnický účet</t>
  </si>
  <si>
    <t>1. Zaslúžené poistné, očistené od zaistenia</t>
  </si>
  <si>
    <t>3. Ostatné technické výnosy očistené od zaistenia</t>
  </si>
  <si>
    <t>2. Prevedené výnosy z finančného umiestnenia z Netechnického účtu</t>
  </si>
  <si>
    <t>4. Náklady na poistné plnenia, očistené od zaistenia</t>
  </si>
  <si>
    <t>5. Zmeny stavu ostatných technických rezev očistené od zaistenia</t>
  </si>
  <si>
    <t>6. Prémy a zľavy, očistené od zaistenia</t>
  </si>
  <si>
    <t>7. Čistá výška prevádzkových nákladov</t>
  </si>
  <si>
    <t>8. Ostatné technické náklady očistené od zaistenia</t>
  </si>
  <si>
    <t>9. Zmena stavu vyrovnávacej rezervy</t>
  </si>
  <si>
    <t>2. Výnosy z finančného umiestnenia</t>
  </si>
  <si>
    <t>3. Prírastky hodnoty finančného umiestnenia</t>
  </si>
  <si>
    <t>4. Ostatné technické výnosy, očistené od zaistenia</t>
  </si>
  <si>
    <t>5. Náklady na poistné plnenia, očistené od zaistenia</t>
  </si>
  <si>
    <t>6. Zmeny stavu ostatných rezerv očistených od zaistenia</t>
  </si>
  <si>
    <t>7. Prémy a zľavy, očistené od zaistenia</t>
  </si>
  <si>
    <t>8. Čistá výška prevádzkových nákladov</t>
  </si>
  <si>
    <t>9. Náklady na finančné umiestnenie</t>
  </si>
  <si>
    <t>10. Úbytky hodnoty finančného umiestenia</t>
  </si>
  <si>
    <t>11. Ostatné technické náklady, očistené od zaistenia</t>
  </si>
  <si>
    <t>12. Prevedené výnosy finančného umiestnenia na Netechnický účet</t>
  </si>
  <si>
    <t>1. Výsledok Technického účtu k neživotnému poistení</t>
  </si>
  <si>
    <t>2. Výsledok Technického účtu k životnému poistení</t>
  </si>
  <si>
    <t>3. Výnosy z finančného umiestnenia</t>
  </si>
  <si>
    <t>4. Prevedené výnosy finančného umiestenia z Technického účtu k životnému poistení</t>
  </si>
  <si>
    <t>5. Náklady na finančné umiestenie</t>
  </si>
  <si>
    <t>6. Prevedené výnosy z finančného umiestenia na Technický účet k neživotnému poistení</t>
  </si>
  <si>
    <t>7. Ostatné výnosy</t>
  </si>
  <si>
    <t>8. Ostatné náklady</t>
  </si>
  <si>
    <t>9. Daň z prijmu z bežnej činnosti</t>
  </si>
  <si>
    <t>10. Zisk alebo strata z bežnej činnosti po zdanení</t>
  </si>
  <si>
    <t>11. Mimoriadne náklady</t>
  </si>
  <si>
    <t>12. Mimoriadne výnosy</t>
  </si>
  <si>
    <t>13. Mimoriadny zisk alebo strata</t>
  </si>
  <si>
    <t>14. Daň z prijmu z mimoriadnej činnosti</t>
  </si>
  <si>
    <t>15. Ostatné dane neuvedené v predchádzajúcich položkach</t>
  </si>
  <si>
    <t>ROA</t>
  </si>
  <si>
    <t>ROE</t>
  </si>
  <si>
    <t>A</t>
  </si>
  <si>
    <t>VK</t>
  </si>
  <si>
    <t>EBIT</t>
  </si>
  <si>
    <t>zisk po zd</t>
  </si>
  <si>
    <t>CZ</t>
  </si>
  <si>
    <t>netto zasl. Poistne celekm</t>
  </si>
  <si>
    <t>CSOB</t>
  </si>
  <si>
    <t>kapi.podily v jinych</t>
  </si>
  <si>
    <t>Vývoj tržního podílu ČSOBP</t>
  </si>
  <si>
    <t>Allianz</t>
  </si>
  <si>
    <t>ČSOBP</t>
  </si>
  <si>
    <t>Tech rezervy</t>
  </si>
  <si>
    <t>brutto zasl poistne</t>
  </si>
  <si>
    <t>požizovací N</t>
  </si>
  <si>
    <t>režijní N</t>
  </si>
  <si>
    <t>Naklady na PP</t>
  </si>
  <si>
    <t>LA</t>
  </si>
  <si>
    <t>Peníze a peněžn</t>
  </si>
  <si>
    <t>Podíl zajistitelů na</t>
  </si>
  <si>
    <t>Realizovatelné cenné papíry</t>
  </si>
  <si>
    <t>Oceňovaná reálnou hodnotou proti účtů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</si>
</sst>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_E_U_R"/>
    <numFmt numFmtId="165" formatCode="000\ 000\ 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9"/>
      <color rgb="FF333333"/>
      <name val="Verdana"/>
      <family val="2"/>
      <charset val="238"/>
    </font>
    <font>
      <sz val="9"/>
      <color rgb="FF333333"/>
      <name val="Verdana"/>
      <family val="2"/>
      <charset val="238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38"/>
    </font>
    <font>
      <sz val="12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u/>
      <sz val="12"/>
      <color theme="10"/>
      <name val="Times New Roman"/>
      <family val="1"/>
      <charset val="238"/>
    </font>
    <font>
      <b/>
      <sz val="11"/>
      <color rgb="FF000000"/>
      <name val="Calibri"/>
      <family val="2"/>
      <charset val="238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3" fillId="0" borderId="1" xfId="0" applyFont="1" applyBorder="1"/>
    <xf numFmtId="2" fontId="0" fillId="0" borderId="1" xfId="0" applyNumberFormat="1" applyBorder="1"/>
    <xf numFmtId="3" fontId="0" fillId="0" borderId="0" xfId="0" applyNumberFormat="1"/>
    <xf numFmtId="3" fontId="0" fillId="0" borderId="1" xfId="0" applyNumberFormat="1" applyBorder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/>
    <xf numFmtId="0" fontId="0" fillId="0" borderId="5" xfId="0" applyBorder="1"/>
    <xf numFmtId="0" fontId="4" fillId="0" borderId="1" xfId="0" applyFont="1" applyBorder="1"/>
    <xf numFmtId="3" fontId="6" fillId="0" borderId="1" xfId="0" applyNumberFormat="1" applyFont="1" applyBorder="1"/>
    <xf numFmtId="10" fontId="6" fillId="0" borderId="1" xfId="0" applyNumberFormat="1" applyFont="1" applyBorder="1"/>
    <xf numFmtId="0" fontId="4" fillId="0" borderId="0" xfId="0" applyFont="1" applyBorder="1"/>
    <xf numFmtId="3" fontId="0" fillId="0" borderId="1" xfId="0" applyNumberFormat="1" applyFill="1" applyBorder="1"/>
    <xf numFmtId="0" fontId="4" fillId="0" borderId="3" xfId="0" applyFont="1" applyBorder="1"/>
    <xf numFmtId="0" fontId="0" fillId="0" borderId="3" xfId="0" applyBorder="1"/>
    <xf numFmtId="0" fontId="4" fillId="0" borderId="6" xfId="0" applyFont="1" applyBorder="1"/>
    <xf numFmtId="0" fontId="0" fillId="0" borderId="1" xfId="0" applyFill="1" applyBorder="1"/>
    <xf numFmtId="164" fontId="1" fillId="0" borderId="1" xfId="0" applyNumberFormat="1" applyFont="1" applyBorder="1" applyAlignment="1"/>
    <xf numFmtId="164" fontId="0" fillId="0" borderId="1" xfId="0" applyNumberFormat="1" applyBorder="1" applyAlignment="1"/>
    <xf numFmtId="0" fontId="4" fillId="0" borderId="2" xfId="0" applyFont="1" applyBorder="1"/>
    <xf numFmtId="0" fontId="7" fillId="0" borderId="0" xfId="0" applyFont="1"/>
    <xf numFmtId="0" fontId="8" fillId="0" borderId="0" xfId="0" applyFont="1"/>
    <xf numFmtId="0" fontId="10" fillId="0" borderId="1" xfId="0" applyFont="1" applyBorder="1"/>
    <xf numFmtId="0" fontId="11" fillId="0" borderId="1" xfId="0" applyFont="1" applyBorder="1" applyAlignment="1">
      <alignment horizontal="left"/>
    </xf>
    <xf numFmtId="14" fontId="12" fillId="0" borderId="1" xfId="0" applyNumberFormat="1" applyFont="1" applyBorder="1" applyAlignment="1">
      <alignment horizontal="left"/>
    </xf>
    <xf numFmtId="165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3" fillId="0" borderId="1" xfId="1" applyFont="1" applyBorder="1" applyAlignment="1">
      <alignment horizontal="left"/>
    </xf>
    <xf numFmtId="0" fontId="14" fillId="0" borderId="8" xfId="0" applyFont="1" applyBorder="1" applyAlignment="1">
      <alignment vertical="center"/>
    </xf>
    <xf numFmtId="0" fontId="14" fillId="0" borderId="0" xfId="0" applyFont="1"/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5" fillId="0" borderId="1" xfId="0" applyNumberFormat="1" applyFont="1" applyBorder="1" applyAlignment="1">
      <alignment horizontal="right"/>
    </xf>
    <xf numFmtId="164" fontId="15" fillId="0" borderId="1" xfId="0" applyNumberFormat="1" applyFont="1" applyBorder="1"/>
    <xf numFmtId="164" fontId="15" fillId="0" borderId="1" xfId="0" applyNumberFormat="1" applyFont="1" applyBorder="1" applyAlignment="1"/>
    <xf numFmtId="0" fontId="0" fillId="0" borderId="9" xfId="0" applyFill="1" applyBorder="1"/>
    <xf numFmtId="10" fontId="3" fillId="0" borderId="1" xfId="0" applyNumberFormat="1" applyFont="1" applyBorder="1"/>
    <xf numFmtId="3" fontId="15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/>
    </xf>
    <xf numFmtId="10" fontId="3" fillId="0" borderId="1" xfId="0" applyNumberFormat="1" applyFont="1" applyBorder="1" applyAlignment="1">
      <alignment horizont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k-SK" sz="1200"/>
              <a:t>Vývoj</a:t>
            </a:r>
            <a:r>
              <a:rPr lang="sk-SK" sz="1200" baseline="0"/>
              <a:t> predopsaného pojistného</a:t>
            </a:r>
            <a:endParaRPr lang="sk-SK" sz="12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ALLIANZ!$A$4</c:f>
              <c:strCache>
                <c:ptCount val="1"/>
                <c:pt idx="0">
                  <c:v>neživotné pojistné</c:v>
                </c:pt>
              </c:strCache>
            </c:strRef>
          </c:tx>
          <c:invertIfNegative val="0"/>
          <c:cat>
            <c:numRef>
              <c:f>ALLIANZ!$B$1:$H$1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ALLIANZ!$B$4:$H$4</c:f>
              <c:numCache>
                <c:formatCode>#,##0</c:formatCode>
                <c:ptCount val="7"/>
                <c:pt idx="0">
                  <c:v>7261003</c:v>
                </c:pt>
                <c:pt idx="1">
                  <c:v>7390179</c:v>
                </c:pt>
                <c:pt idx="2">
                  <c:v>8210781</c:v>
                </c:pt>
                <c:pt idx="3">
                  <c:v>8906152</c:v>
                </c:pt>
                <c:pt idx="4">
                  <c:v>10035155</c:v>
                </c:pt>
                <c:pt idx="5">
                  <c:v>9985541</c:v>
                </c:pt>
                <c:pt idx="6">
                  <c:v>10440130</c:v>
                </c:pt>
              </c:numCache>
            </c:numRef>
          </c:val>
        </c:ser>
        <c:ser>
          <c:idx val="1"/>
          <c:order val="1"/>
          <c:tx>
            <c:strRef>
              <c:f>ALLIANZ!$A$3</c:f>
              <c:strCache>
                <c:ptCount val="1"/>
                <c:pt idx="0">
                  <c:v>životné pojistné</c:v>
                </c:pt>
              </c:strCache>
            </c:strRef>
          </c:tx>
          <c:invertIfNegative val="0"/>
          <c:cat>
            <c:numRef>
              <c:f>ALLIANZ!$B$1:$H$1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ALLIANZ!$B$3:$H$3</c:f>
              <c:numCache>
                <c:formatCode>#,##0</c:formatCode>
                <c:ptCount val="7"/>
                <c:pt idx="0">
                  <c:v>4307296</c:v>
                </c:pt>
                <c:pt idx="1">
                  <c:v>4480934</c:v>
                </c:pt>
                <c:pt idx="2">
                  <c:v>4036280</c:v>
                </c:pt>
                <c:pt idx="3">
                  <c:v>3124482</c:v>
                </c:pt>
                <c:pt idx="4">
                  <c:v>2968250</c:v>
                </c:pt>
                <c:pt idx="5">
                  <c:v>2904927</c:v>
                </c:pt>
                <c:pt idx="6">
                  <c:v>2934615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331264"/>
        <c:axId val="94332800"/>
      </c:barChart>
      <c:catAx>
        <c:axId val="94331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32800"/>
        <c:crosses val="autoZero"/>
        <c:auto val="1"/>
        <c:lblAlgn val="ctr"/>
        <c:lblOffset val="100"/>
        <c:noMultiLvlLbl val="0"/>
      </c:catAx>
      <c:valAx>
        <c:axId val="943328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331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200"/>
              <a:t>Porovnanie</a:t>
            </a:r>
            <a:r>
              <a:rPr lang="sk-SK" sz="1200" baseline="0"/>
              <a:t> vývoja predopsaného pojistného</a:t>
            </a:r>
            <a:endParaRPr lang="sk-SK" sz="1200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ALLIANZ!$A$74:$B$74</c:f>
              <c:strCache>
                <c:ptCount val="1"/>
                <c:pt idx="0">
                  <c:v>zmena predpís. poistnom v % poistný trh</c:v>
                </c:pt>
              </c:strCache>
            </c:strRef>
          </c:tx>
          <c:marker>
            <c:symbol val="none"/>
          </c:marker>
          <c:cat>
            <c:numRef>
              <c:f>ALLIANZ!$C$73:$H$73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ALLIANZ!$C$74:$H$74</c:f>
              <c:numCache>
                <c:formatCode>0.00%</c:formatCode>
                <c:ptCount val="6"/>
                <c:pt idx="0">
                  <c:v>-2.3522615720986684E-3</c:v>
                </c:pt>
                <c:pt idx="1">
                  <c:v>2.7261952929513944E-2</c:v>
                </c:pt>
                <c:pt idx="2">
                  <c:v>-2.8249831117576951E-2</c:v>
                </c:pt>
                <c:pt idx="3">
                  <c:v>-3.0454259846507292E-2</c:v>
                </c:pt>
                <c:pt idx="4">
                  <c:v>2.349069092397138E-2</c:v>
                </c:pt>
                <c:pt idx="5">
                  <c:v>3.3772796052006671E-2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ALLIANZ!$A$75:$B$75</c:f>
              <c:strCache>
                <c:ptCount val="1"/>
                <c:pt idx="0">
                  <c:v>zmena predpís. poistnom v % Allianz</c:v>
                </c:pt>
              </c:strCache>
            </c:strRef>
          </c:tx>
          <c:marker>
            <c:symbol val="none"/>
          </c:marker>
          <c:cat>
            <c:numRef>
              <c:f>ALLIANZ!$C$73:$H$73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ALLIANZ!$C$75:$H$75</c:f>
              <c:numCache>
                <c:formatCode>0.00%</c:formatCode>
                <c:ptCount val="6"/>
                <c:pt idx="0">
                  <c:v>2.6176190639609187E-2</c:v>
                </c:pt>
                <c:pt idx="1">
                  <c:v>3.1669145091955508E-2</c:v>
                </c:pt>
                <c:pt idx="2">
                  <c:v>-1.7671749981485352E-2</c:v>
                </c:pt>
                <c:pt idx="3">
                  <c:v>8.0857833427564918E-2</c:v>
                </c:pt>
                <c:pt idx="4">
                  <c:v>-8.6851866876406225E-3</c:v>
                </c:pt>
                <c:pt idx="5">
                  <c:v>3.7568612714449223E-2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54048"/>
        <c:axId val="94372224"/>
      </c:lineChart>
      <c:catAx>
        <c:axId val="9435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372224"/>
        <c:crosses val="autoZero"/>
        <c:auto val="1"/>
        <c:lblAlgn val="ctr"/>
        <c:lblOffset val="100"/>
        <c:noMultiLvlLbl val="0"/>
      </c:catAx>
      <c:valAx>
        <c:axId val="9437222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435404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k-SK" sz="1200"/>
              <a:t>Vývoj</a:t>
            </a:r>
            <a:r>
              <a:rPr lang="sk-SK" sz="1200" baseline="0"/>
              <a:t> rozloženia technických rezerv (2012-2018)</a:t>
            </a:r>
            <a:endParaRPr lang="sk-SK" sz="12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ALLIANZ!$A$11</c:f>
              <c:strCache>
                <c:ptCount val="1"/>
                <c:pt idx="0">
                  <c:v>Rezerva na nezaslúžené poistné</c:v>
                </c:pt>
              </c:strCache>
            </c:strRef>
          </c:tx>
          <c:invertIfNegative val="0"/>
          <c:cat>
            <c:numRef>
              <c:f>ALLIANZ!$B$10:$H$10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ALLIANZ!$B$11:$H$11</c:f>
              <c:numCache>
                <c:formatCode>#,##0</c:formatCode>
                <c:ptCount val="7"/>
                <c:pt idx="0">
                  <c:v>1936236</c:v>
                </c:pt>
                <c:pt idx="1">
                  <c:v>2124994</c:v>
                </c:pt>
                <c:pt idx="2">
                  <c:v>2317409</c:v>
                </c:pt>
                <c:pt idx="3">
                  <c:v>2466090</c:v>
                </c:pt>
                <c:pt idx="4">
                  <c:v>2782031</c:v>
                </c:pt>
                <c:pt idx="5">
                  <c:v>2843318</c:v>
                </c:pt>
                <c:pt idx="6">
                  <c:v>3008472</c:v>
                </c:pt>
              </c:numCache>
            </c:numRef>
          </c:val>
        </c:ser>
        <c:ser>
          <c:idx val="1"/>
          <c:order val="1"/>
          <c:tx>
            <c:strRef>
              <c:f>ALLIANZ!$A$12</c:f>
              <c:strCache>
                <c:ptCount val="1"/>
                <c:pt idx="0">
                  <c:v>Rezerva poistného životných poistení</c:v>
                </c:pt>
              </c:strCache>
            </c:strRef>
          </c:tx>
          <c:invertIfNegative val="0"/>
          <c:cat>
            <c:numRef>
              <c:f>ALLIANZ!$B$10:$H$10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ALLIANZ!$B$12:$H$12</c:f>
              <c:numCache>
                <c:formatCode>#,##0</c:formatCode>
                <c:ptCount val="7"/>
                <c:pt idx="0">
                  <c:v>6114971</c:v>
                </c:pt>
                <c:pt idx="1">
                  <c:v>6109109</c:v>
                </c:pt>
                <c:pt idx="2">
                  <c:v>5928533</c:v>
                </c:pt>
                <c:pt idx="3">
                  <c:v>5811315</c:v>
                </c:pt>
                <c:pt idx="4">
                  <c:v>6456431</c:v>
                </c:pt>
                <c:pt idx="5">
                  <c:v>6507152</c:v>
                </c:pt>
                <c:pt idx="6">
                  <c:v>6407360</c:v>
                </c:pt>
              </c:numCache>
            </c:numRef>
          </c:val>
        </c:ser>
        <c:ser>
          <c:idx val="2"/>
          <c:order val="2"/>
          <c:tx>
            <c:strRef>
              <c:f>ALLIANZ!$A$13</c:f>
              <c:strCache>
                <c:ptCount val="1"/>
                <c:pt idx="0">
                  <c:v>Rezerva na poistné plnenia</c:v>
                </c:pt>
              </c:strCache>
            </c:strRef>
          </c:tx>
          <c:invertIfNegative val="0"/>
          <c:cat>
            <c:numRef>
              <c:f>ALLIANZ!$B$10:$H$10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ALLIANZ!$B$13:$H$13</c:f>
              <c:numCache>
                <c:formatCode>#,##0</c:formatCode>
                <c:ptCount val="7"/>
                <c:pt idx="0">
                  <c:v>5720569</c:v>
                </c:pt>
                <c:pt idx="1">
                  <c:v>5568374</c:v>
                </c:pt>
                <c:pt idx="2">
                  <c:v>5492827</c:v>
                </c:pt>
                <c:pt idx="3">
                  <c:v>5708948</c:v>
                </c:pt>
                <c:pt idx="4">
                  <c:v>6922565</c:v>
                </c:pt>
                <c:pt idx="5">
                  <c:v>7652125</c:v>
                </c:pt>
                <c:pt idx="6">
                  <c:v>7941732</c:v>
                </c:pt>
              </c:numCache>
            </c:numRef>
          </c:val>
        </c:ser>
        <c:ser>
          <c:idx val="6"/>
          <c:order val="3"/>
          <c:tx>
            <c:strRef>
              <c:f>ALLIANZ!$A$17</c:f>
              <c:strCache>
                <c:ptCount val="1"/>
                <c:pt idx="0">
                  <c:v>Technická rezerva na ŽP, ak je nositeľom investičného rizika poistník</c:v>
                </c:pt>
              </c:strCache>
            </c:strRef>
          </c:tx>
          <c:invertIfNegative val="0"/>
          <c:cat>
            <c:numRef>
              <c:f>ALLIANZ!$B$10:$H$10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ALLIANZ!$B$17:$H$17</c:f>
              <c:numCache>
                <c:formatCode>#,##0</c:formatCode>
                <c:ptCount val="7"/>
                <c:pt idx="0">
                  <c:v>6782048</c:v>
                </c:pt>
                <c:pt idx="1">
                  <c:v>8079352</c:v>
                </c:pt>
                <c:pt idx="2">
                  <c:v>8828678</c:v>
                </c:pt>
                <c:pt idx="3">
                  <c:v>8297892</c:v>
                </c:pt>
                <c:pt idx="4">
                  <c:v>7716613</c:v>
                </c:pt>
                <c:pt idx="5">
                  <c:v>6403217</c:v>
                </c:pt>
                <c:pt idx="6">
                  <c:v>5756436</c:v>
                </c:pt>
              </c:numCache>
            </c:numRef>
          </c:val>
        </c:ser>
        <c:ser>
          <c:idx val="3"/>
          <c:order val="4"/>
          <c:tx>
            <c:strRef>
              <c:f>ALLIANZ!$A$14</c:f>
              <c:strCache>
                <c:ptCount val="1"/>
                <c:pt idx="0">
                  <c:v>Rezerva na prémie a zľavy</c:v>
                </c:pt>
              </c:strCache>
            </c:strRef>
          </c:tx>
          <c:invertIfNegative val="0"/>
          <c:cat>
            <c:numRef>
              <c:f>ALLIANZ!$B$10:$H$10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ALLIANZ!$B$14:$H$14</c:f>
              <c:numCache>
                <c:formatCode>#,##0</c:formatCode>
                <c:ptCount val="7"/>
                <c:pt idx="0">
                  <c:v>246279</c:v>
                </c:pt>
                <c:pt idx="1">
                  <c:v>286096</c:v>
                </c:pt>
                <c:pt idx="2">
                  <c:v>396028</c:v>
                </c:pt>
                <c:pt idx="3">
                  <c:v>427464</c:v>
                </c:pt>
                <c:pt idx="4">
                  <c:v>448696</c:v>
                </c:pt>
                <c:pt idx="5">
                  <c:v>519982</c:v>
                </c:pt>
                <c:pt idx="6">
                  <c:v>568988</c:v>
                </c:pt>
              </c:numCache>
            </c:numRef>
          </c:val>
        </c:ser>
        <c:ser>
          <c:idx val="4"/>
          <c:order val="5"/>
          <c:tx>
            <c:strRef>
              <c:f>ALLIANZ!$A$15</c:f>
              <c:strCache>
                <c:ptCount val="1"/>
                <c:pt idx="0">
                  <c:v>Rezerva na splnenie záväzkov z použitej TÚM</c:v>
                </c:pt>
              </c:strCache>
            </c:strRef>
          </c:tx>
          <c:invertIfNegative val="0"/>
          <c:cat>
            <c:numRef>
              <c:f>ALLIANZ!$B$10:$H$10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ALLIANZ!$B$15:$H$15</c:f>
              <c:numCache>
                <c:formatCode>#,##0</c:formatCode>
                <c:ptCount val="7"/>
                <c:pt idx="0">
                  <c:v>642715</c:v>
                </c:pt>
                <c:pt idx="1">
                  <c:v>381833</c:v>
                </c:pt>
                <c:pt idx="2">
                  <c:v>859622</c:v>
                </c:pt>
                <c:pt idx="3">
                  <c:v>1089541</c:v>
                </c:pt>
                <c:pt idx="4">
                  <c:v>1146890</c:v>
                </c:pt>
                <c:pt idx="5">
                  <c:v>608722</c:v>
                </c:pt>
                <c:pt idx="6">
                  <c:v>383504</c:v>
                </c:pt>
              </c:numCache>
            </c:numRef>
          </c:val>
        </c:ser>
        <c:ser>
          <c:idx val="5"/>
          <c:order val="6"/>
          <c:tx>
            <c:strRef>
              <c:f>ALLIANZ!$A$16</c:f>
              <c:strCache>
                <c:ptCount val="1"/>
                <c:pt idx="0">
                  <c:v>Rezerva na záväzky Kancelárie</c:v>
                </c:pt>
              </c:strCache>
            </c:strRef>
          </c:tx>
          <c:invertIfNegative val="0"/>
          <c:cat>
            <c:numRef>
              <c:f>ALLIANZ!$B$10:$H$10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ALLIANZ!$B$16:$H$16</c:f>
              <c:numCache>
                <c:formatCode>#,##0</c:formatCode>
                <c:ptCount val="7"/>
                <c:pt idx="0">
                  <c:v>522246</c:v>
                </c:pt>
                <c:pt idx="1">
                  <c:v>427392</c:v>
                </c:pt>
                <c:pt idx="2">
                  <c:v>387682</c:v>
                </c:pt>
                <c:pt idx="3">
                  <c:v>335988</c:v>
                </c:pt>
                <c:pt idx="4">
                  <c:v>309242</c:v>
                </c:pt>
                <c:pt idx="5">
                  <c:v>215680</c:v>
                </c:pt>
                <c:pt idx="6">
                  <c:v>188368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4422144"/>
        <c:axId val="94423680"/>
      </c:barChart>
      <c:catAx>
        <c:axId val="944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423680"/>
        <c:crosses val="autoZero"/>
        <c:auto val="1"/>
        <c:lblAlgn val="ctr"/>
        <c:lblOffset val="100"/>
        <c:noMultiLvlLbl val="0"/>
      </c:catAx>
      <c:valAx>
        <c:axId val="9442368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9442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 sz="1400"/>
              <a:t>Vývoj</a:t>
            </a:r>
            <a:r>
              <a:rPr lang="sk-SK" sz="1400" baseline="0"/>
              <a:t> celkovej zadluženosti a miery samofinancovania</a:t>
            </a:r>
            <a:endParaRPr lang="sk-SK" sz="1400"/>
          </a:p>
        </c:rich>
      </c:tx>
      <c:layout>
        <c:manualLayout>
          <c:xMode val="edge"/>
          <c:yMode val="edge"/>
          <c:x val="0.15695471550219117"/>
          <c:y val="2.690582959641255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ALLIANZ!$A$34</c:f>
              <c:strCache>
                <c:ptCount val="1"/>
                <c:pt idx="0">
                  <c:v>Celková zadlženosť</c:v>
                </c:pt>
              </c:strCache>
            </c:strRef>
          </c:tx>
          <c:marker>
            <c:symbol val="none"/>
          </c:marker>
          <c:cat>
            <c:numRef>
              <c:f>ALLIANZ!$B$33:$H$33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ALLIANZ!$B$34:$H$34</c:f>
              <c:numCache>
                <c:formatCode>0.00%</c:formatCode>
                <c:ptCount val="7"/>
                <c:pt idx="0">
                  <c:v>0.85177524026710683</c:v>
                </c:pt>
                <c:pt idx="1">
                  <c:v>0.84666896639700207</c:v>
                </c:pt>
                <c:pt idx="2">
                  <c:v>0.84788969052588536</c:v>
                </c:pt>
                <c:pt idx="3">
                  <c:v>0.86321006342084605</c:v>
                </c:pt>
                <c:pt idx="4">
                  <c:v>0.85977385576040688</c:v>
                </c:pt>
                <c:pt idx="5">
                  <c:v>0.83457048237974185</c:v>
                </c:pt>
                <c:pt idx="6">
                  <c:v>0.81079988997131802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35040"/>
        <c:axId val="94136576"/>
      </c:lineChart>
      <c:lineChart>
        <c:grouping val="standard"/>
        <c:varyColors val="0"/>
        <c:ser>
          <c:idx val="1"/>
          <c:order val="1"/>
          <c:tx>
            <c:strRef>
              <c:f>ALLIANZ!$A$35</c:f>
              <c:strCache>
                <c:ptCount val="1"/>
                <c:pt idx="0">
                  <c:v>Miera samofinancovania</c:v>
                </c:pt>
              </c:strCache>
            </c:strRef>
          </c:tx>
          <c:marker>
            <c:symbol val="none"/>
          </c:marker>
          <c:cat>
            <c:numRef>
              <c:f>ALLIANZ!$B$33:$H$33</c:f>
              <c:numCache>
                <c:formatCode>General</c:formatCode>
                <c:ptCount val="7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</c:numCache>
            </c:numRef>
          </c:cat>
          <c:val>
            <c:numRef>
              <c:f>ALLIANZ!$B$35:$H$35</c:f>
              <c:numCache>
                <c:formatCode>0.00%</c:formatCode>
                <c:ptCount val="7"/>
                <c:pt idx="0">
                  <c:v>0.1482247597328932</c:v>
                </c:pt>
                <c:pt idx="1">
                  <c:v>0.15333103360299791</c:v>
                </c:pt>
                <c:pt idx="2">
                  <c:v>0.15211030947411469</c:v>
                </c:pt>
                <c:pt idx="3">
                  <c:v>0.13678993657915392</c:v>
                </c:pt>
                <c:pt idx="4">
                  <c:v>0.14022614423959309</c:v>
                </c:pt>
                <c:pt idx="5">
                  <c:v>0.16542951762025818</c:v>
                </c:pt>
                <c:pt idx="6">
                  <c:v>0.18920011002868201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39904"/>
        <c:axId val="94138368"/>
      </c:lineChart>
      <c:catAx>
        <c:axId val="941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4136576"/>
        <c:crosses val="autoZero"/>
        <c:auto val="1"/>
        <c:lblAlgn val="ctr"/>
        <c:lblOffset val="100"/>
        <c:noMultiLvlLbl val="0"/>
      </c:catAx>
      <c:valAx>
        <c:axId val="94136576"/>
        <c:scaling>
          <c:orientation val="minMax"/>
          <c:min val="0.81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94135040"/>
        <c:crosses val="autoZero"/>
        <c:crossBetween val="between"/>
        <c:majorUnit val="1.0000000000000002E-2"/>
      </c:valAx>
      <c:valAx>
        <c:axId val="94138368"/>
        <c:scaling>
          <c:orientation val="minMax"/>
          <c:min val="8.0000000000000016E-2"/>
        </c:scaling>
        <c:delete val="0"/>
        <c:axPos val="r"/>
        <c:numFmt formatCode="0.00%" sourceLinked="1"/>
        <c:majorTickMark val="out"/>
        <c:minorTickMark val="none"/>
        <c:tickLblPos val="nextTo"/>
        <c:crossAx val="94139904"/>
        <c:crosses val="max"/>
        <c:crossBetween val="between"/>
        <c:majorUnit val="2.0000000000000004E-2"/>
      </c:valAx>
      <c:catAx>
        <c:axId val="94139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4138368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342899</xdr:colOff>
      <xdr:row>0</xdr:row>
      <xdr:rowOff>47625</xdr:rowOff>
    </xdr:from>
    <xdr:to>
      <xdr:col>16</xdr:col>
      <xdr:colOff>323849</xdr:colOff>
      <xdr:row>15</xdr:row>
      <xdr:rowOff>28575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426508</xdr:colOff>
      <xdr:row>66</xdr:row>
      <xdr:rowOff>170392</xdr:rowOff>
    </xdr:from>
    <xdr:to>
      <xdr:col>18</xdr:col>
      <xdr:colOff>13758</xdr:colOff>
      <xdr:row>82</xdr:row>
      <xdr:rowOff>26459</xdr:rowOff>
    </xdr:to>
    <xdr:graphicFrame macro="">
      <xdr:nvGraphicFramePr>
        <xdr:cNvPr id="11" name="Graf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370418</xdr:colOff>
      <xdr:row>15</xdr:row>
      <xdr:rowOff>184149</xdr:rowOff>
    </xdr:from>
    <xdr:to>
      <xdr:col>20</xdr:col>
      <xdr:colOff>317501</xdr:colOff>
      <xdr:row>35</xdr:row>
      <xdr:rowOff>179915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444500</xdr:colOff>
      <xdr:row>37</xdr:row>
      <xdr:rowOff>31749</xdr:rowOff>
    </xdr:from>
    <xdr:to>
      <xdr:col>18</xdr:col>
      <xdr:colOff>539750</xdr:colOff>
      <xdr:row>54</xdr:row>
      <xdr:rowOff>95250</xdr:rowOff>
    </xdr:to>
    <xdr:graphicFrame macro="">
      <xdr:nvGraphicFramePr>
        <xdr:cNvPr id="5" name="Graf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llianz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6"/>
  <sheetViews>
    <sheetView tabSelected="1" zoomScale="90" zoomScaleNormal="90" workbookViewId="0">
      <selection activeCell="A90" sqref="A90:H93"/>
    </sheetView>
  </sheetViews>
  <sheetFormatPr defaultRowHeight="15" x14ac:dyDescent="0.25"/>
  <cols>
    <col min="1" max="1" width="37.7109375" customWidth="1"/>
    <col min="2" max="9" width="16.140625" customWidth="1"/>
  </cols>
  <sheetData>
    <row r="1" spans="1:9" ht="18.75" x14ac:dyDescent="0.3">
      <c r="A1" s="1" t="s">
        <v>56</v>
      </c>
      <c r="B1" s="12">
        <v>2012</v>
      </c>
      <c r="C1" s="12">
        <v>2013</v>
      </c>
      <c r="D1" s="12">
        <v>2014</v>
      </c>
      <c r="E1" s="12">
        <v>2015</v>
      </c>
      <c r="F1" s="12">
        <v>2016</v>
      </c>
      <c r="G1" s="12">
        <v>2017</v>
      </c>
      <c r="H1" s="12">
        <v>2018</v>
      </c>
      <c r="I1" s="8"/>
    </row>
    <row r="2" spans="1:9" x14ac:dyDescent="0.25">
      <c r="A2" s="3" t="s">
        <v>49</v>
      </c>
      <c r="B2" s="6">
        <v>11568299</v>
      </c>
      <c r="C2" s="6">
        <v>11871113</v>
      </c>
      <c r="D2" s="6">
        <v>12247061</v>
      </c>
      <c r="E2" s="6">
        <v>12030634</v>
      </c>
      <c r="F2" s="6">
        <v>13003405</v>
      </c>
      <c r="G2" s="6">
        <v>12890468</v>
      </c>
      <c r="H2" s="6">
        <v>13374745</v>
      </c>
    </row>
    <row r="3" spans="1:9" x14ac:dyDescent="0.25">
      <c r="A3" s="3" t="s">
        <v>1</v>
      </c>
      <c r="B3" s="6">
        <v>4307296</v>
      </c>
      <c r="C3" s="6">
        <v>4480934</v>
      </c>
      <c r="D3" s="6">
        <v>4036280</v>
      </c>
      <c r="E3" s="6">
        <v>3124482</v>
      </c>
      <c r="F3" s="6">
        <v>2968250</v>
      </c>
      <c r="G3" s="6">
        <v>2904927</v>
      </c>
      <c r="H3" s="6">
        <v>2934615</v>
      </c>
    </row>
    <row r="4" spans="1:9" x14ac:dyDescent="0.25">
      <c r="A4" s="3" t="s">
        <v>0</v>
      </c>
      <c r="B4" s="6">
        <v>7261003</v>
      </c>
      <c r="C4" s="6">
        <v>7390179</v>
      </c>
      <c r="D4" s="6">
        <v>8210781</v>
      </c>
      <c r="E4" s="6">
        <v>8906152</v>
      </c>
      <c r="F4" s="6">
        <v>10035155</v>
      </c>
      <c r="G4" s="6">
        <v>9985541</v>
      </c>
      <c r="H4" s="6">
        <v>10440130</v>
      </c>
    </row>
    <row r="5" spans="1:9" x14ac:dyDescent="0.25">
      <c r="A5" s="3" t="s">
        <v>2</v>
      </c>
      <c r="B5" s="9" t="s">
        <v>5</v>
      </c>
      <c r="C5" s="2">
        <f>(C$2/B$2)-1</f>
        <v>2.6176190639609187E-2</v>
      </c>
      <c r="D5" s="2">
        <f t="shared" ref="D5:E5" si="0">(D$2/C$2)-1</f>
        <v>3.1669145091955508E-2</v>
      </c>
      <c r="E5" s="2">
        <f t="shared" si="0"/>
        <v>-1.7671749981485352E-2</v>
      </c>
      <c r="F5" s="2">
        <f>(F$2/E$2)-1</f>
        <v>8.0857833427564918E-2</v>
      </c>
      <c r="G5" s="2">
        <f t="shared" ref="G5" si="1">(G$2/F$2)-1</f>
        <v>-8.6851866876406225E-3</v>
      </c>
      <c r="H5" s="2">
        <f t="shared" ref="H5" si="2">(H$2/G$2)-1</f>
        <v>3.7568612714449223E-2</v>
      </c>
    </row>
    <row r="6" spans="1:9" x14ac:dyDescent="0.25">
      <c r="A6" s="3" t="s">
        <v>3</v>
      </c>
      <c r="B6" s="9" t="s">
        <v>5</v>
      </c>
      <c r="C6" s="2">
        <f t="shared" ref="C6:H6" si="3">(C$3/B$3)-1</f>
        <v>4.0312530181348061E-2</v>
      </c>
      <c r="D6" s="2">
        <f t="shared" si="3"/>
        <v>-9.9232436808933122E-2</v>
      </c>
      <c r="E6" s="2">
        <f t="shared" si="3"/>
        <v>-0.22590058172376548</v>
      </c>
      <c r="F6" s="2">
        <f t="shared" si="3"/>
        <v>-5.0002528419110792E-2</v>
      </c>
      <c r="G6" s="2">
        <f t="shared" si="3"/>
        <v>-2.13334456329487E-2</v>
      </c>
      <c r="H6" s="2">
        <f t="shared" si="3"/>
        <v>1.0219878158728157E-2</v>
      </c>
    </row>
    <row r="7" spans="1:9" x14ac:dyDescent="0.25">
      <c r="A7" s="3" t="s">
        <v>4</v>
      </c>
      <c r="B7" s="9" t="s">
        <v>5</v>
      </c>
      <c r="C7" s="2">
        <f>(C$4/B$4)-1</f>
        <v>1.7790379648651822E-2</v>
      </c>
      <c r="D7" s="2">
        <f t="shared" ref="D7:E7" si="4">(D$4/C$4)-1</f>
        <v>0.11103952962438401</v>
      </c>
      <c r="E7" s="2">
        <f t="shared" si="4"/>
        <v>8.4689994776379951E-2</v>
      </c>
      <c r="F7" s="2">
        <f>(F$4/E$4)-1</f>
        <v>0.12676664400068627</v>
      </c>
      <c r="G7" s="2">
        <f t="shared" ref="G7" si="5">(G$4/F$4)-1</f>
        <v>-4.9440193001503152E-3</v>
      </c>
      <c r="H7" s="2">
        <f t="shared" ref="H7" si="6">(H$4/G$4)-1</f>
        <v>4.5524724198718891E-2</v>
      </c>
    </row>
    <row r="8" spans="1:9" x14ac:dyDescent="0.25">
      <c r="A8" s="7"/>
      <c r="B8" s="7"/>
      <c r="C8" s="7"/>
      <c r="D8" s="7"/>
      <c r="E8" s="7"/>
    </row>
    <row r="10" spans="1:9" ht="18.75" x14ac:dyDescent="0.3">
      <c r="A10" s="11" t="s">
        <v>47</v>
      </c>
      <c r="B10" s="12">
        <v>2012</v>
      </c>
      <c r="C10" s="12">
        <v>2013</v>
      </c>
      <c r="D10" s="12">
        <v>2014</v>
      </c>
      <c r="E10" s="12">
        <v>2015</v>
      </c>
      <c r="F10" s="12">
        <v>2016</v>
      </c>
      <c r="G10" s="12">
        <v>2017</v>
      </c>
      <c r="H10" s="12">
        <v>2018</v>
      </c>
    </row>
    <row r="11" spans="1:9" x14ac:dyDescent="0.25">
      <c r="A11" s="3" t="s">
        <v>74</v>
      </c>
      <c r="B11" s="10">
        <v>1936236</v>
      </c>
      <c r="C11" s="10">
        <v>2124994</v>
      </c>
      <c r="D11" s="10">
        <v>2317409</v>
      </c>
      <c r="E11" s="10">
        <v>2466090</v>
      </c>
      <c r="F11" s="10">
        <v>2782031</v>
      </c>
      <c r="G11" s="10">
        <v>2843318</v>
      </c>
      <c r="H11" s="10">
        <v>3008472</v>
      </c>
    </row>
    <row r="12" spans="1:9" ht="15.75" thickBot="1" x14ac:dyDescent="0.3">
      <c r="A12" s="32" t="s">
        <v>75</v>
      </c>
      <c r="B12" s="10">
        <v>6114971</v>
      </c>
      <c r="C12" s="10">
        <v>6109109</v>
      </c>
      <c r="D12" s="10">
        <v>5928533</v>
      </c>
      <c r="E12" s="10">
        <v>5811315</v>
      </c>
      <c r="F12" s="10">
        <v>6456431</v>
      </c>
      <c r="G12" s="10">
        <v>6507152</v>
      </c>
      <c r="H12" s="10">
        <v>6407360</v>
      </c>
    </row>
    <row r="13" spans="1:9" x14ac:dyDescent="0.25">
      <c r="A13" s="33" t="s">
        <v>76</v>
      </c>
      <c r="B13" s="10">
        <v>5720569</v>
      </c>
      <c r="C13" s="10">
        <v>5568374</v>
      </c>
      <c r="D13" s="10">
        <v>5492827</v>
      </c>
      <c r="E13" s="10">
        <v>5708948</v>
      </c>
      <c r="F13" s="10">
        <v>6922565</v>
      </c>
      <c r="G13" s="10">
        <v>7652125</v>
      </c>
      <c r="H13" s="10">
        <v>7941732</v>
      </c>
    </row>
    <row r="14" spans="1:9" x14ac:dyDescent="0.25">
      <c r="A14" s="33" t="s">
        <v>77</v>
      </c>
      <c r="B14" s="10">
        <v>246279</v>
      </c>
      <c r="C14" s="10">
        <v>286096</v>
      </c>
      <c r="D14" s="10">
        <v>396028</v>
      </c>
      <c r="E14" s="10">
        <v>427464</v>
      </c>
      <c r="F14" s="10">
        <v>448696</v>
      </c>
      <c r="G14" s="10">
        <v>519982</v>
      </c>
      <c r="H14" s="10">
        <v>568988</v>
      </c>
    </row>
    <row r="15" spans="1:9" x14ac:dyDescent="0.25">
      <c r="A15" s="33" t="s">
        <v>78</v>
      </c>
      <c r="B15" s="10">
        <v>642715</v>
      </c>
      <c r="C15" s="10">
        <v>381833</v>
      </c>
      <c r="D15" s="10">
        <v>859622</v>
      </c>
      <c r="E15" s="10">
        <v>1089541</v>
      </c>
      <c r="F15" s="10">
        <v>1146890</v>
      </c>
      <c r="G15" s="10">
        <v>608722</v>
      </c>
      <c r="H15" s="10">
        <v>383504</v>
      </c>
    </row>
    <row r="16" spans="1:9" ht="15.75" thickBot="1" x14ac:dyDescent="0.3">
      <c r="A16" s="32" t="s">
        <v>79</v>
      </c>
      <c r="B16" s="10">
        <v>522246</v>
      </c>
      <c r="C16" s="10">
        <v>427392</v>
      </c>
      <c r="D16" s="10">
        <v>387682</v>
      </c>
      <c r="E16" s="10">
        <v>335988</v>
      </c>
      <c r="F16" s="10">
        <v>309242</v>
      </c>
      <c r="G16" s="10">
        <v>215680</v>
      </c>
      <c r="H16" s="10">
        <v>188368</v>
      </c>
    </row>
    <row r="17" spans="1:8" x14ac:dyDescent="0.25">
      <c r="A17" s="33" t="s">
        <v>80</v>
      </c>
      <c r="B17" s="10">
        <v>6782048</v>
      </c>
      <c r="C17" s="10">
        <v>8079352</v>
      </c>
      <c r="D17" s="10">
        <v>8828678</v>
      </c>
      <c r="E17" s="10">
        <v>8297892</v>
      </c>
      <c r="F17" s="10">
        <v>7716613</v>
      </c>
      <c r="G17" s="10">
        <v>6403217</v>
      </c>
      <c r="H17" s="10">
        <v>5756436</v>
      </c>
    </row>
    <row r="18" spans="1:8" ht="18.75" x14ac:dyDescent="0.3">
      <c r="A18" s="12" t="s">
        <v>73</v>
      </c>
      <c r="B18" s="13">
        <f>SUM(B$11:B$17)</f>
        <v>21965064</v>
      </c>
      <c r="C18" s="13">
        <f>SUM(C$11:C$17)</f>
        <v>22977150</v>
      </c>
      <c r="D18" s="13">
        <f>SUM(D$11:D$17)</f>
        <v>24210779</v>
      </c>
      <c r="E18" s="13">
        <f>SUM(E11:E17)</f>
        <v>24137238</v>
      </c>
      <c r="F18" s="13">
        <f>SUM(F11:F17)</f>
        <v>25782468</v>
      </c>
      <c r="G18" s="13">
        <v>24750196</v>
      </c>
      <c r="H18" s="13">
        <v>24254860</v>
      </c>
    </row>
    <row r="19" spans="1:8" ht="18.75" x14ac:dyDescent="0.3">
      <c r="A19" s="12" t="s">
        <v>6</v>
      </c>
      <c r="B19" s="9" t="s">
        <v>5</v>
      </c>
      <c r="C19" s="14">
        <f>(C$18/B$18)-1</f>
        <v>4.6077079493144213E-2</v>
      </c>
      <c r="D19" s="14">
        <f t="shared" ref="D19:E19" si="7">(D$18/C$18)-1</f>
        <v>5.3689382712825529E-2</v>
      </c>
      <c r="E19" s="14">
        <f t="shared" si="7"/>
        <v>-3.0375313408956828E-3</v>
      </c>
      <c r="F19" s="14">
        <f>(F$18/E$18)-1</f>
        <v>6.8161485585053194E-2</v>
      </c>
      <c r="G19" s="14">
        <f>(G$18/F$18)-1</f>
        <v>-4.0037749683234369E-2</v>
      </c>
      <c r="H19" s="14">
        <f>(H$18/G$18)-1</f>
        <v>-2.0013417267483402E-2</v>
      </c>
    </row>
    <row r="21" spans="1:8" x14ac:dyDescent="0.25">
      <c r="B21" s="5"/>
      <c r="C21" s="5"/>
      <c r="E21" s="5"/>
      <c r="F21">
        <f>(H12+H17)/H18</f>
        <v>0.50149932838202327</v>
      </c>
    </row>
    <row r="22" spans="1:8" ht="18.75" x14ac:dyDescent="0.3">
      <c r="A22" s="15" t="s">
        <v>7</v>
      </c>
    </row>
    <row r="23" spans="1:8" ht="18.75" x14ac:dyDescent="0.3">
      <c r="A23" s="1" t="s">
        <v>35</v>
      </c>
      <c r="B23" s="12">
        <v>2012</v>
      </c>
      <c r="C23" s="12">
        <v>2013</v>
      </c>
      <c r="D23" s="12">
        <v>2014</v>
      </c>
      <c r="E23" s="12">
        <v>2015</v>
      </c>
      <c r="F23" s="12">
        <v>2016</v>
      </c>
      <c r="G23" s="12">
        <v>2017</v>
      </c>
      <c r="H23" s="12">
        <v>2018</v>
      </c>
    </row>
    <row r="24" spans="1:8" x14ac:dyDescent="0.25">
      <c r="A24" s="3" t="s">
        <v>34</v>
      </c>
      <c r="B24" s="10">
        <v>27657552</v>
      </c>
      <c r="C24" s="10">
        <v>29255604</v>
      </c>
      <c r="D24" s="10">
        <v>30854503</v>
      </c>
      <c r="E24" s="21">
        <v>32518803</v>
      </c>
      <c r="F24" s="21">
        <v>32089608</v>
      </c>
      <c r="G24" s="21">
        <v>31922858</v>
      </c>
      <c r="H24" s="21">
        <v>32566054</v>
      </c>
    </row>
    <row r="25" spans="1:8" x14ac:dyDescent="0.25">
      <c r="A25" s="3" t="s">
        <v>10</v>
      </c>
      <c r="B25" s="10">
        <v>4099534</v>
      </c>
      <c r="C25" s="10">
        <v>4485792</v>
      </c>
      <c r="D25" s="10">
        <v>4693288</v>
      </c>
      <c r="E25" s="22">
        <v>4448245</v>
      </c>
      <c r="F25" s="22">
        <v>4499802</v>
      </c>
      <c r="G25" s="22">
        <v>5280983</v>
      </c>
      <c r="H25" s="22">
        <v>6161501</v>
      </c>
    </row>
    <row r="26" spans="1:8" x14ac:dyDescent="0.25">
      <c r="A26" s="3" t="s">
        <v>12</v>
      </c>
      <c r="B26" s="10">
        <f>B$24-B$25</f>
        <v>23558018</v>
      </c>
      <c r="C26" s="10">
        <f t="shared" ref="C26:D26" si="8">C$24-C$25</f>
        <v>24769812</v>
      </c>
      <c r="D26" s="10">
        <f t="shared" si="8"/>
        <v>26161215</v>
      </c>
      <c r="E26" s="22">
        <f>E$24-E$25</f>
        <v>28070558</v>
      </c>
      <c r="F26" s="22">
        <f>F$24-F$25</f>
        <v>27589806</v>
      </c>
      <c r="G26" s="22">
        <f>G$24-G$25</f>
        <v>26641875</v>
      </c>
      <c r="H26" s="22">
        <f>H$24-H$25</f>
        <v>26404553</v>
      </c>
    </row>
    <row r="27" spans="1:8" x14ac:dyDescent="0.25">
      <c r="A27" s="3" t="s">
        <v>36</v>
      </c>
      <c r="B27" s="16">
        <v>1209441</v>
      </c>
      <c r="C27" s="10">
        <v>1105463</v>
      </c>
      <c r="D27" s="10">
        <v>1280463</v>
      </c>
      <c r="E27" s="22">
        <v>980708</v>
      </c>
      <c r="F27" s="22">
        <v>864726</v>
      </c>
      <c r="G27" s="22">
        <v>1006780</v>
      </c>
      <c r="H27" s="22">
        <v>2085386</v>
      </c>
    </row>
    <row r="28" spans="1:8" x14ac:dyDescent="0.25">
      <c r="A28" s="3" t="s">
        <v>11</v>
      </c>
      <c r="B28" s="10">
        <f>B27-237042</f>
        <v>972399</v>
      </c>
      <c r="C28" s="10">
        <f>C27-166876</f>
        <v>938587</v>
      </c>
      <c r="D28" s="10">
        <f>D27-238302</f>
        <v>1042161</v>
      </c>
      <c r="E28" s="22">
        <f>E27-171125</f>
        <v>809583</v>
      </c>
      <c r="F28" s="22">
        <f>F27-118737</f>
        <v>745989</v>
      </c>
      <c r="G28" s="22">
        <f>G27-234650</f>
        <v>772130</v>
      </c>
      <c r="H28" s="22">
        <f>H27-363506</f>
        <v>1721880</v>
      </c>
    </row>
    <row r="29" spans="1:8" ht="18.75" x14ac:dyDescent="0.3">
      <c r="A29" s="12" t="s">
        <v>8</v>
      </c>
      <c r="B29" s="14">
        <f>B$27/B$24</f>
        <v>4.3729141320967238E-2</v>
      </c>
      <c r="C29" s="14">
        <f t="shared" ref="C29:G29" si="9">C$27/C$24</f>
        <v>3.7786367357173688E-2</v>
      </c>
      <c r="D29" s="14">
        <f t="shared" si="9"/>
        <v>4.1500036477657737E-2</v>
      </c>
      <c r="E29" s="14">
        <f t="shared" si="9"/>
        <v>3.0158182636673313E-2</v>
      </c>
      <c r="F29" s="14">
        <f t="shared" si="9"/>
        <v>2.6947228523327552E-2</v>
      </c>
      <c r="G29" s="14">
        <f t="shared" si="9"/>
        <v>3.1537903028607275E-2</v>
      </c>
      <c r="H29" s="14">
        <f>H$27/H$24</f>
        <v>6.4035575203553977E-2</v>
      </c>
    </row>
    <row r="30" spans="1:8" ht="18.75" x14ac:dyDescent="0.3">
      <c r="A30" s="12" t="s">
        <v>9</v>
      </c>
      <c r="B30" s="14">
        <f>B$28/B$25</f>
        <v>0.23719744731962217</v>
      </c>
      <c r="C30" s="14">
        <f t="shared" ref="C30:G30" si="10">C$28/C$25</f>
        <v>0.20923551515540623</v>
      </c>
      <c r="D30" s="14">
        <f t="shared" si="10"/>
        <v>0.22205349426670598</v>
      </c>
      <c r="E30" s="14">
        <f t="shared" si="10"/>
        <v>0.18200054178670463</v>
      </c>
      <c r="F30" s="14">
        <f t="shared" si="10"/>
        <v>0.16578262776895517</v>
      </c>
      <c r="G30" s="14">
        <f t="shared" si="10"/>
        <v>0.14620952197725309</v>
      </c>
      <c r="H30" s="14">
        <f>H$28/H$25</f>
        <v>0.27945787885127343</v>
      </c>
    </row>
    <row r="33" spans="1:8" ht="18.75" x14ac:dyDescent="0.3">
      <c r="A33" s="12" t="s">
        <v>37</v>
      </c>
      <c r="B33" s="12">
        <v>2012</v>
      </c>
      <c r="C33" s="12">
        <v>2013</v>
      </c>
      <c r="D33" s="12">
        <v>2014</v>
      </c>
      <c r="E33" s="12">
        <v>2015</v>
      </c>
      <c r="F33" s="12">
        <v>2016</v>
      </c>
      <c r="G33" s="12">
        <v>2017</v>
      </c>
      <c r="H33" s="12">
        <v>2018</v>
      </c>
    </row>
    <row r="34" spans="1:8" x14ac:dyDescent="0.25">
      <c r="A34" s="3" t="s">
        <v>81</v>
      </c>
      <c r="B34" s="2">
        <f>B$26/B$24</f>
        <v>0.85177524026710683</v>
      </c>
      <c r="C34" s="2">
        <f t="shared" ref="C34:H34" si="11">C$26/C$24</f>
        <v>0.84666896639700207</v>
      </c>
      <c r="D34" s="2">
        <f t="shared" si="11"/>
        <v>0.84788969052588536</v>
      </c>
      <c r="E34" s="2">
        <f t="shared" si="11"/>
        <v>0.86321006342084605</v>
      </c>
      <c r="F34" s="2">
        <f t="shared" si="11"/>
        <v>0.85977385576040688</v>
      </c>
      <c r="G34" s="2">
        <f t="shared" si="11"/>
        <v>0.83457048237974185</v>
      </c>
      <c r="H34" s="2">
        <f t="shared" si="11"/>
        <v>0.81079988997131802</v>
      </c>
    </row>
    <row r="35" spans="1:8" x14ac:dyDescent="0.25">
      <c r="A35" s="3" t="s">
        <v>82</v>
      </c>
      <c r="B35" s="2">
        <f>B$25/B$24</f>
        <v>0.1482247597328932</v>
      </c>
      <c r="C35" s="2">
        <f t="shared" ref="C35:H35" si="12">C$25/C$24</f>
        <v>0.15333103360299791</v>
      </c>
      <c r="D35" s="2">
        <f t="shared" si="12"/>
        <v>0.15211030947411469</v>
      </c>
      <c r="E35" s="2">
        <f t="shared" si="12"/>
        <v>0.13678993657915392</v>
      </c>
      <c r="F35" s="2">
        <f t="shared" si="12"/>
        <v>0.14022614423959309</v>
      </c>
      <c r="G35" s="2">
        <f t="shared" si="12"/>
        <v>0.16542951762025818</v>
      </c>
      <c r="H35" s="2">
        <f t="shared" si="12"/>
        <v>0.18920011002868201</v>
      </c>
    </row>
    <row r="36" spans="1:8" x14ac:dyDescent="0.25">
      <c r="A36" s="3" t="s">
        <v>83</v>
      </c>
      <c r="B36" s="4">
        <f>B$24/B$25</f>
        <v>6.7465111888326819</v>
      </c>
      <c r="C36" s="4">
        <f t="shared" ref="C36:H36" si="13">C$24/C$25</f>
        <v>6.5218369465191435</v>
      </c>
      <c r="D36" s="4">
        <f t="shared" si="13"/>
        <v>6.5741763556807085</v>
      </c>
      <c r="E36" s="4">
        <f t="shared" si="13"/>
        <v>7.3104793013874012</v>
      </c>
      <c r="F36" s="4">
        <f t="shared" si="13"/>
        <v>7.13133777886227</v>
      </c>
      <c r="G36" s="4">
        <f t="shared" si="13"/>
        <v>6.0448704341597006</v>
      </c>
      <c r="H36" s="4">
        <f t="shared" si="13"/>
        <v>5.2854091884428813</v>
      </c>
    </row>
    <row r="37" spans="1:8" x14ac:dyDescent="0.25">
      <c r="A37" s="7"/>
    </row>
    <row r="38" spans="1:8" ht="18.75" x14ac:dyDescent="0.3">
      <c r="A38" s="17" t="s">
        <v>13</v>
      </c>
      <c r="B38" s="7"/>
      <c r="C38" s="7"/>
      <c r="D38" s="7"/>
      <c r="E38" s="7"/>
    </row>
    <row r="39" spans="1:8" ht="18.75" x14ac:dyDescent="0.3">
      <c r="A39" s="1" t="s">
        <v>35</v>
      </c>
      <c r="B39" s="12">
        <v>2012</v>
      </c>
      <c r="C39" s="12">
        <v>2013</v>
      </c>
      <c r="D39" s="12">
        <v>2014</v>
      </c>
      <c r="E39" s="12">
        <v>2015</v>
      </c>
      <c r="F39" s="12">
        <v>2016</v>
      </c>
      <c r="G39" s="12">
        <v>2017</v>
      </c>
      <c r="H39" s="12">
        <v>2018</v>
      </c>
    </row>
    <row r="40" spans="1:8" x14ac:dyDescent="0.25">
      <c r="A40" s="3" t="s">
        <v>54</v>
      </c>
      <c r="B40" s="10">
        <v>5920075</v>
      </c>
      <c r="C40" s="10">
        <v>6093390</v>
      </c>
      <c r="D40" s="5">
        <v>6875799</v>
      </c>
      <c r="E40" s="10">
        <v>7589654</v>
      </c>
      <c r="F40" s="1">
        <v>8720653</v>
      </c>
      <c r="G40" s="1">
        <v>8802272</v>
      </c>
      <c r="H40" s="1">
        <v>9209289</v>
      </c>
    </row>
    <row r="41" spans="1:8" x14ac:dyDescent="0.25">
      <c r="A41" s="3" t="s">
        <v>55</v>
      </c>
      <c r="B41" s="10">
        <v>4281191</v>
      </c>
      <c r="C41" s="10">
        <v>4443834</v>
      </c>
      <c r="D41" s="1">
        <v>3979193</v>
      </c>
      <c r="E41" s="10">
        <v>3083691</v>
      </c>
      <c r="F41" s="1">
        <v>2966920</v>
      </c>
      <c r="G41" s="1">
        <v>2901789</v>
      </c>
      <c r="H41" s="1">
        <v>2925806</v>
      </c>
    </row>
    <row r="42" spans="1:8" x14ac:dyDescent="0.25">
      <c r="A42" s="3" t="s">
        <v>23</v>
      </c>
      <c r="B42" s="1">
        <f>7261003+4307295</f>
        <v>11568298</v>
      </c>
      <c r="C42" s="1">
        <f>7310180+4480934</f>
        <v>11791114</v>
      </c>
      <c r="D42" s="1">
        <f>8210781+4036280</f>
        <v>12247061</v>
      </c>
      <c r="E42" s="1">
        <f>8906152+3124482</f>
        <v>12030634</v>
      </c>
      <c r="F42" s="1">
        <f>10035155+2968250</f>
        <v>13003405</v>
      </c>
      <c r="G42" s="1">
        <f>9985541+2904927</f>
        <v>12890468</v>
      </c>
      <c r="H42" s="1">
        <f>10440131+2934616</f>
        <v>13374747</v>
      </c>
    </row>
    <row r="43" spans="1:8" x14ac:dyDescent="0.25">
      <c r="A43" s="3" t="s">
        <v>16</v>
      </c>
      <c r="B43" s="10">
        <f>B$40+B$41</f>
        <v>10201266</v>
      </c>
      <c r="C43" s="10">
        <f t="shared" ref="C43:H43" si="14">C$40+C$41</f>
        <v>10537224</v>
      </c>
      <c r="D43" s="10">
        <f t="shared" si="14"/>
        <v>10854992</v>
      </c>
      <c r="E43" s="10">
        <f t="shared" si="14"/>
        <v>10673345</v>
      </c>
      <c r="F43" s="10">
        <f t="shared" si="14"/>
        <v>11687573</v>
      </c>
      <c r="G43" s="10">
        <f t="shared" si="14"/>
        <v>11704061</v>
      </c>
      <c r="H43" s="10">
        <f t="shared" si="14"/>
        <v>12135095</v>
      </c>
    </row>
    <row r="44" spans="1:8" x14ac:dyDescent="0.25">
      <c r="A44" s="3" t="s">
        <v>17</v>
      </c>
      <c r="B44" s="10">
        <f>SUM(B$83:B$85)</f>
        <v>17316664</v>
      </c>
      <c r="C44" s="10">
        <f t="shared" ref="C44:H44" si="15">SUM(C$83:C$85)</f>
        <v>16996803</v>
      </c>
      <c r="D44" s="10">
        <f t="shared" si="15"/>
        <v>17562587</v>
      </c>
      <c r="E44" s="10">
        <f t="shared" si="15"/>
        <v>17919902</v>
      </c>
      <c r="F44" s="10">
        <f t="shared" si="15"/>
        <v>19851462</v>
      </c>
      <c r="G44" s="10">
        <f t="shared" si="15"/>
        <v>18795021</v>
      </c>
      <c r="H44" s="10">
        <f t="shared" si="15"/>
        <v>20134283</v>
      </c>
    </row>
    <row r="45" spans="1:8" ht="18.75" x14ac:dyDescent="0.3">
      <c r="A45" s="12" t="s">
        <v>14</v>
      </c>
      <c r="B45" s="14">
        <f>B$25/B$43</f>
        <v>0.40186521947373982</v>
      </c>
      <c r="C45" s="14">
        <f t="shared" ref="C45:H45" si="16">C$25/C$43</f>
        <v>0.42570908618816494</v>
      </c>
      <c r="D45" s="14">
        <f t="shared" si="16"/>
        <v>0.43236217953914657</v>
      </c>
      <c r="E45" s="14">
        <f t="shared" si="16"/>
        <v>0.41676203664362016</v>
      </c>
      <c r="F45" s="14">
        <f t="shared" si="16"/>
        <v>0.38500739203939088</v>
      </c>
      <c r="G45" s="14">
        <f t="shared" si="16"/>
        <v>0.45120945627333964</v>
      </c>
      <c r="H45" s="14">
        <f t="shared" si="16"/>
        <v>0.50774229620781708</v>
      </c>
    </row>
    <row r="46" spans="1:8" ht="18.75" x14ac:dyDescent="0.3">
      <c r="A46" s="12" t="s">
        <v>15</v>
      </c>
      <c r="B46" s="14">
        <f>B$44/B$18</f>
        <v>0.78837302727640579</v>
      </c>
      <c r="C46" s="14">
        <f t="shared" ref="C46:G46" si="17">C$44/C$18</f>
        <v>0.73972633681722932</v>
      </c>
      <c r="D46" s="14">
        <f t="shared" si="17"/>
        <v>0.72540363116775386</v>
      </c>
      <c r="E46" s="14">
        <f>E$44/E$18</f>
        <v>0.74241725586001184</v>
      </c>
      <c r="F46" s="14">
        <f t="shared" si="17"/>
        <v>0.76995972612086627</v>
      </c>
      <c r="G46" s="14">
        <f t="shared" si="17"/>
        <v>0.75938877413334427</v>
      </c>
      <c r="H46" s="14">
        <f>H$44/H$18</f>
        <v>0.83011334635615297</v>
      </c>
    </row>
    <row r="48" spans="1:8" x14ac:dyDescent="0.25">
      <c r="A48" s="7"/>
    </row>
    <row r="49" spans="1:8" ht="18.75" x14ac:dyDescent="0.3">
      <c r="A49" s="18"/>
      <c r="B49" s="12">
        <v>2012</v>
      </c>
      <c r="C49" s="12">
        <v>2013</v>
      </c>
      <c r="D49" s="12">
        <v>2014</v>
      </c>
      <c r="E49" s="12">
        <v>2015</v>
      </c>
      <c r="F49" s="19">
        <v>2016</v>
      </c>
      <c r="G49" s="12">
        <v>2017</v>
      </c>
      <c r="H49" s="12">
        <v>2018</v>
      </c>
    </row>
    <row r="50" spans="1:8" x14ac:dyDescent="0.25">
      <c r="A50" s="3" t="s">
        <v>18</v>
      </c>
      <c r="B50" s="2">
        <f>B18/B43</f>
        <v>2.1531704006149823</v>
      </c>
      <c r="C50" s="2">
        <f t="shared" ref="C50:H50" si="18">C18/C43</f>
        <v>2.1805695693666567</v>
      </c>
      <c r="D50" s="2">
        <f t="shared" si="18"/>
        <v>2.2303820214699375</v>
      </c>
      <c r="E50" s="2">
        <f t="shared" si="18"/>
        <v>2.2614501826746909</v>
      </c>
      <c r="F50" s="2">
        <f t="shared" si="18"/>
        <v>2.2059727883624771</v>
      </c>
      <c r="G50" s="2">
        <f t="shared" si="18"/>
        <v>2.1146673791259292</v>
      </c>
      <c r="H50" s="2">
        <f t="shared" si="18"/>
        <v>1.998736721879804</v>
      </c>
    </row>
    <row r="51" spans="1:8" x14ac:dyDescent="0.25">
      <c r="A51" s="3" t="s">
        <v>19</v>
      </c>
      <c r="B51" s="2">
        <f>(B25+B18)/B43</f>
        <v>2.5550356200887223</v>
      </c>
      <c r="C51" s="2">
        <f t="shared" ref="C51:H51" si="19">(C25+C18)/C43</f>
        <v>2.6062786555548216</v>
      </c>
      <c r="D51" s="2">
        <f t="shared" si="19"/>
        <v>2.662744201009084</v>
      </c>
      <c r="E51" s="2">
        <f t="shared" si="19"/>
        <v>2.6782122193183113</v>
      </c>
      <c r="F51" s="2">
        <f t="shared" si="19"/>
        <v>2.5909801804018677</v>
      </c>
      <c r="G51" s="2">
        <f t="shared" si="19"/>
        <v>2.5658768353992687</v>
      </c>
      <c r="H51" s="2">
        <f t="shared" si="19"/>
        <v>2.5064790180876209</v>
      </c>
    </row>
    <row r="52" spans="1:8" x14ac:dyDescent="0.25">
      <c r="A52" s="3" t="s">
        <v>20</v>
      </c>
      <c r="B52" s="2">
        <f>B$43/B$42</f>
        <v>0.88182946186206479</v>
      </c>
      <c r="C52" s="2">
        <f t="shared" ref="C52:H52" si="20">C$43/C$42</f>
        <v>0.89365805470119275</v>
      </c>
      <c r="D52" s="2">
        <f t="shared" si="20"/>
        <v>0.88633444383105464</v>
      </c>
      <c r="E52" s="2">
        <f t="shared" si="20"/>
        <v>0.88718059247750369</v>
      </c>
      <c r="F52" s="2">
        <f t="shared" si="20"/>
        <v>0.89880865819375766</v>
      </c>
      <c r="G52" s="2">
        <f t="shared" si="20"/>
        <v>0.90796245722032742</v>
      </c>
      <c r="H52" s="2">
        <f t="shared" si="20"/>
        <v>0.90731398507949346</v>
      </c>
    </row>
    <row r="53" spans="1:8" x14ac:dyDescent="0.25">
      <c r="A53" s="3" t="s">
        <v>21</v>
      </c>
      <c r="B53" s="2">
        <f>(B$79+B$80)/B$42</f>
        <v>0.27823073022496481</v>
      </c>
      <c r="C53" s="2">
        <f t="shared" ref="C53:H53" si="21">(C$79+C$80)/C$42</f>
        <v>0.27107023136236319</v>
      </c>
      <c r="D53" s="2">
        <f t="shared" si="21"/>
        <v>0.24966104112652007</v>
      </c>
      <c r="E53" s="2">
        <f t="shared" si="21"/>
        <v>0.36347244875041496</v>
      </c>
      <c r="F53" s="2">
        <f t="shared" si="21"/>
        <v>0.25961115569345106</v>
      </c>
      <c r="G53" s="2">
        <f t="shared" si="21"/>
        <v>0.25081889967067139</v>
      </c>
      <c r="H53" s="2">
        <f t="shared" si="21"/>
        <v>0.26051730174783866</v>
      </c>
    </row>
    <row r="54" spans="1:8" x14ac:dyDescent="0.25">
      <c r="A54" s="3" t="s">
        <v>22</v>
      </c>
      <c r="B54" s="2">
        <f>B$81/B$42</f>
        <v>0.53911889199258178</v>
      </c>
      <c r="C54" s="2">
        <f t="shared" ref="C54:H54" si="22">C$81/C$42</f>
        <v>0.60378035527431928</v>
      </c>
      <c r="D54" s="2">
        <f t="shared" si="22"/>
        <v>0.58824202802615255</v>
      </c>
      <c r="E54" s="2">
        <f t="shared" si="22"/>
        <v>0.64327449409565618</v>
      </c>
      <c r="F54" s="2">
        <f t="shared" si="22"/>
        <v>0.6878967470443319</v>
      </c>
      <c r="G54" s="2">
        <f t="shared" si="22"/>
        <v>0.69237206903581783</v>
      </c>
      <c r="H54" s="2">
        <f t="shared" si="22"/>
        <v>0.59001691770319098</v>
      </c>
    </row>
    <row r="55" spans="1:8" x14ac:dyDescent="0.25">
      <c r="A55" s="7"/>
      <c r="B55" s="7"/>
      <c r="C55" s="7"/>
      <c r="D55" s="7"/>
      <c r="E55" s="7"/>
    </row>
    <row r="57" spans="1:8" ht="18.75" x14ac:dyDescent="0.3">
      <c r="A57" s="11"/>
      <c r="B57" s="12">
        <v>2012</v>
      </c>
      <c r="C57" s="12">
        <v>2013</v>
      </c>
      <c r="D57" s="12">
        <v>2014</v>
      </c>
      <c r="E57" s="12">
        <v>2015</v>
      </c>
      <c r="F57" s="12">
        <v>2016</v>
      </c>
      <c r="G57" s="12">
        <v>2017</v>
      </c>
      <c r="H57" s="12">
        <v>2018</v>
      </c>
    </row>
    <row r="58" spans="1:8" x14ac:dyDescent="0.25">
      <c r="A58" s="3" t="s">
        <v>27</v>
      </c>
      <c r="B58" s="2">
        <f>B$82/B$24</f>
        <v>0.65479323694302372</v>
      </c>
      <c r="C58" s="2">
        <f t="shared" ref="C58:H58" si="23">C$82/C$24</f>
        <v>0.62110014888087761</v>
      </c>
      <c r="D58" s="2">
        <f t="shared" si="23"/>
        <v>0.60805656146851561</v>
      </c>
      <c r="E58" s="2">
        <f t="shared" si="23"/>
        <v>0.58818278151259129</v>
      </c>
      <c r="F58" s="2">
        <f t="shared" si="23"/>
        <v>0.67099604332966611</v>
      </c>
      <c r="G58" s="2">
        <f t="shared" si="23"/>
        <v>0.70748677953584227</v>
      </c>
      <c r="H58" s="2">
        <f t="shared" si="23"/>
        <v>0.71169199682589734</v>
      </c>
    </row>
    <row r="59" spans="1:8" x14ac:dyDescent="0.25">
      <c r="A59" s="3" t="s">
        <v>28</v>
      </c>
      <c r="B59" s="2">
        <f>B$82/B$18</f>
        <v>0.824490108474075</v>
      </c>
      <c r="C59" s="2">
        <f t="shared" ref="C59:H59" si="24">C$82/C$18</f>
        <v>0.79081435251978593</v>
      </c>
      <c r="D59" s="2">
        <f t="shared" si="24"/>
        <v>0.77491447094701082</v>
      </c>
      <c r="E59" s="2">
        <f t="shared" si="24"/>
        <v>0.79242703742656884</v>
      </c>
      <c r="F59" s="2">
        <f t="shared" si="24"/>
        <v>0.83514115095575803</v>
      </c>
      <c r="G59" s="2">
        <f t="shared" si="24"/>
        <v>0.91251802611987398</v>
      </c>
      <c r="H59" s="2">
        <f t="shared" si="24"/>
        <v>0.95556107105957322</v>
      </c>
    </row>
    <row r="60" spans="1:8" x14ac:dyDescent="0.25">
      <c r="A60" s="3" t="s">
        <v>29</v>
      </c>
      <c r="B60" s="2">
        <f>B$18/B$25</f>
        <v>5.3579416587348705</v>
      </c>
      <c r="C60" s="2">
        <f t="shared" ref="C60:H60" si="25">C$18/C$25</f>
        <v>5.1222058445866416</v>
      </c>
      <c r="D60" s="2">
        <f t="shared" si="25"/>
        <v>5.1585964892842711</v>
      </c>
      <c r="E60" s="2">
        <f t="shared" si="25"/>
        <v>5.4262384378558286</v>
      </c>
      <c r="F60" s="2">
        <f t="shared" si="25"/>
        <v>5.7296894396686788</v>
      </c>
      <c r="G60" s="2">
        <f t="shared" si="25"/>
        <v>4.6866645849835153</v>
      </c>
      <c r="H60" s="2">
        <f t="shared" si="25"/>
        <v>3.9365180659712626</v>
      </c>
    </row>
    <row r="61" spans="1:8" x14ac:dyDescent="0.25">
      <c r="A61" s="7"/>
    </row>
    <row r="68" spans="1:8" ht="18.75" x14ac:dyDescent="0.3">
      <c r="B68" s="23">
        <v>2012</v>
      </c>
      <c r="C68" s="23">
        <v>2013</v>
      </c>
      <c r="D68" s="23">
        <v>2014</v>
      </c>
      <c r="E68" s="23">
        <v>2015</v>
      </c>
      <c r="F68" s="23">
        <v>2016</v>
      </c>
      <c r="G68" s="23">
        <v>2017</v>
      </c>
      <c r="H68" s="23">
        <v>2018</v>
      </c>
    </row>
    <row r="69" spans="1:8" x14ac:dyDescent="0.25">
      <c r="A69" s="3" t="s">
        <v>38</v>
      </c>
      <c r="B69" s="10">
        <v>149062504</v>
      </c>
      <c r="C69" s="6">
        <v>148711870</v>
      </c>
      <c r="D69" s="6">
        <v>152766046</v>
      </c>
      <c r="E69" s="10">
        <v>148450431</v>
      </c>
      <c r="F69" s="10">
        <v>143929483</v>
      </c>
      <c r="G69" s="6">
        <v>147310486</v>
      </c>
      <c r="H69" s="6">
        <v>152285573</v>
      </c>
    </row>
    <row r="70" spans="1:8" x14ac:dyDescent="0.25">
      <c r="A70" s="3" t="s">
        <v>39</v>
      </c>
      <c r="B70" s="6">
        <v>11568299</v>
      </c>
      <c r="C70" s="6">
        <v>11871113</v>
      </c>
      <c r="D70" s="6">
        <v>12247061</v>
      </c>
      <c r="E70" s="6">
        <v>12030634</v>
      </c>
      <c r="F70" s="6">
        <v>13003405</v>
      </c>
      <c r="G70" s="6">
        <v>12890468</v>
      </c>
      <c r="H70" s="6">
        <v>13374745</v>
      </c>
    </row>
    <row r="72" spans="1:8" x14ac:dyDescent="0.25">
      <c r="A72" s="7"/>
      <c r="B72" s="7"/>
    </row>
    <row r="73" spans="1:8" ht="18.75" x14ac:dyDescent="0.3">
      <c r="A73" s="47"/>
      <c r="B73" s="48"/>
      <c r="C73" s="12">
        <v>2013</v>
      </c>
      <c r="D73" s="23">
        <v>2014</v>
      </c>
      <c r="E73" s="23">
        <v>2015</v>
      </c>
      <c r="F73" s="23">
        <v>2016</v>
      </c>
      <c r="G73" s="23">
        <v>2017</v>
      </c>
      <c r="H73" s="23">
        <v>2018</v>
      </c>
    </row>
    <row r="74" spans="1:8" ht="18.75" x14ac:dyDescent="0.3">
      <c r="A74" s="43" t="s">
        <v>84</v>
      </c>
      <c r="B74" s="43"/>
      <c r="C74" s="2">
        <f>(C$69/B$69)-1</f>
        <v>-2.3522615720986684E-3</v>
      </c>
      <c r="D74" s="2">
        <f t="shared" ref="D74:H74" si="26">(D$69/C$69)-1</f>
        <v>2.7261952929513944E-2</v>
      </c>
      <c r="E74" s="2">
        <f t="shared" si="26"/>
        <v>-2.8249831117576951E-2</v>
      </c>
      <c r="F74" s="2">
        <f t="shared" si="26"/>
        <v>-3.0454259846507292E-2</v>
      </c>
      <c r="G74" s="2">
        <f t="shared" si="26"/>
        <v>2.349069092397138E-2</v>
      </c>
      <c r="H74" s="2">
        <f t="shared" si="26"/>
        <v>3.3772796052006671E-2</v>
      </c>
    </row>
    <row r="75" spans="1:8" ht="18.75" x14ac:dyDescent="0.3">
      <c r="A75" s="43" t="s">
        <v>85</v>
      </c>
      <c r="B75" s="43"/>
      <c r="C75" s="2">
        <f>(C$70/B$70)-1</f>
        <v>2.6176190639609187E-2</v>
      </c>
      <c r="D75" s="2">
        <f t="shared" ref="D75:H75" si="27">(D$70/C$70)-1</f>
        <v>3.1669145091955508E-2</v>
      </c>
      <c r="E75" s="2">
        <f t="shared" si="27"/>
        <v>-1.7671749981485352E-2</v>
      </c>
      <c r="F75" s="2">
        <f t="shared" si="27"/>
        <v>8.0857833427564918E-2</v>
      </c>
      <c r="G75" s="2">
        <f t="shared" si="27"/>
        <v>-8.6851866876406225E-3</v>
      </c>
      <c r="H75" s="2">
        <f t="shared" si="27"/>
        <v>3.7568612714449223E-2</v>
      </c>
    </row>
    <row r="77" spans="1:8" x14ac:dyDescent="0.25">
      <c r="A77" s="7"/>
    </row>
    <row r="78" spans="1:8" x14ac:dyDescent="0.25">
      <c r="A78" s="11"/>
      <c r="B78" s="1">
        <v>2012</v>
      </c>
      <c r="C78" s="1">
        <v>2013</v>
      </c>
      <c r="D78" s="1">
        <v>2014</v>
      </c>
      <c r="E78" s="1">
        <v>2015</v>
      </c>
      <c r="F78" s="1">
        <v>2016</v>
      </c>
      <c r="G78" s="1">
        <v>2017</v>
      </c>
      <c r="H78" s="1">
        <v>2018</v>
      </c>
    </row>
    <row r="79" spans="1:8" x14ac:dyDescent="0.25">
      <c r="A79" s="1" t="s">
        <v>24</v>
      </c>
      <c r="B79" s="1">
        <f>482101+1114230</f>
        <v>1596331</v>
      </c>
      <c r="C79" s="1">
        <f>551926+920910</f>
        <v>1472836</v>
      </c>
      <c r="D79">
        <f>631333+558380</f>
        <v>1189713</v>
      </c>
      <c r="E79" s="1">
        <v>1978353</v>
      </c>
      <c r="F79" s="1">
        <f>744419+375347</f>
        <v>1119766</v>
      </c>
      <c r="G79" s="1">
        <f>633680+393431</f>
        <v>1027111</v>
      </c>
      <c r="H79" s="1">
        <f>800833+588656</f>
        <v>1389489</v>
      </c>
    </row>
    <row r="80" spans="1:8" x14ac:dyDescent="0.25">
      <c r="A80" s="1" t="s">
        <v>25</v>
      </c>
      <c r="B80" s="1">
        <v>1622325</v>
      </c>
      <c r="C80" s="1">
        <v>1723384</v>
      </c>
      <c r="D80" s="1">
        <v>1867901</v>
      </c>
      <c r="E80" s="1">
        <v>2394451</v>
      </c>
      <c r="F80" s="1">
        <v>2256063</v>
      </c>
      <c r="G80" s="1">
        <v>2206062</v>
      </c>
      <c r="H80" s="1">
        <v>2094864</v>
      </c>
    </row>
    <row r="81" spans="1:8" x14ac:dyDescent="0.25">
      <c r="A81" s="1" t="s">
        <v>26</v>
      </c>
      <c r="B81" s="1">
        <f>4064747+2171941</f>
        <v>6236688</v>
      </c>
      <c r="C81" s="1">
        <f>4592034+2527209</f>
        <v>7119243</v>
      </c>
      <c r="D81" s="1">
        <f>4504766+2699470</f>
        <v>7204236</v>
      </c>
      <c r="E81" s="1">
        <v>7739000</v>
      </c>
      <c r="F81" s="1">
        <v>8945000</v>
      </c>
      <c r="G81" s="1">
        <v>8925000</v>
      </c>
      <c r="H81" s="1">
        <f>5615497+2275830</f>
        <v>7891327</v>
      </c>
    </row>
    <row r="82" spans="1:8" x14ac:dyDescent="0.25">
      <c r="A82" s="1" t="s">
        <v>50</v>
      </c>
      <c r="B82" s="1">
        <v>18109978</v>
      </c>
      <c r="C82" s="1">
        <v>18170660</v>
      </c>
      <c r="D82" s="1">
        <v>18761283</v>
      </c>
      <c r="E82" s="1">
        <v>19127000</v>
      </c>
      <c r="F82" s="1">
        <v>21532000</v>
      </c>
      <c r="G82" s="1">
        <v>22585000</v>
      </c>
      <c r="H82" s="1">
        <v>23177000</v>
      </c>
    </row>
    <row r="83" spans="1:8" x14ac:dyDescent="0.25">
      <c r="A83" s="20" t="s">
        <v>51</v>
      </c>
      <c r="B83" s="10">
        <v>284007</v>
      </c>
      <c r="C83" s="10">
        <v>953651</v>
      </c>
      <c r="D83" s="10">
        <v>918469</v>
      </c>
      <c r="E83" s="10">
        <v>881292</v>
      </c>
      <c r="F83" s="10">
        <v>885179</v>
      </c>
      <c r="G83" s="1">
        <v>885179</v>
      </c>
      <c r="H83" s="1">
        <v>885179</v>
      </c>
    </row>
    <row r="84" spans="1:8" x14ac:dyDescent="0.25">
      <c r="A84" s="20" t="s">
        <v>52</v>
      </c>
      <c r="B84" s="10">
        <v>16771636</v>
      </c>
      <c r="C84" s="10">
        <v>15498338</v>
      </c>
      <c r="D84" s="10">
        <v>15767814</v>
      </c>
      <c r="E84" s="10">
        <v>15737463</v>
      </c>
      <c r="F84" s="10">
        <v>18024188</v>
      </c>
      <c r="G84" s="10">
        <v>16895038</v>
      </c>
      <c r="H84" s="10">
        <v>18100602</v>
      </c>
    </row>
    <row r="85" spans="1:8" x14ac:dyDescent="0.25">
      <c r="A85" s="20" t="s">
        <v>53</v>
      </c>
      <c r="B85" s="10">
        <v>261021</v>
      </c>
      <c r="C85" s="10">
        <v>544814</v>
      </c>
      <c r="D85" s="10">
        <v>876304</v>
      </c>
      <c r="E85" s="10">
        <v>1301147</v>
      </c>
      <c r="F85" s="10">
        <v>942095</v>
      </c>
      <c r="G85" s="10">
        <v>1014804</v>
      </c>
      <c r="H85" s="10">
        <v>1148502</v>
      </c>
    </row>
    <row r="89" spans="1:8" x14ac:dyDescent="0.25">
      <c r="A89" s="24"/>
      <c r="B89" s="25"/>
    </row>
    <row r="90" spans="1:8" x14ac:dyDescent="0.25">
      <c r="A90" t="s">
        <v>162</v>
      </c>
      <c r="B90" s="1">
        <v>2012</v>
      </c>
      <c r="C90" s="1">
        <v>2013</v>
      </c>
      <c r="D90" s="1">
        <v>2014</v>
      </c>
      <c r="E90" s="1">
        <v>2015</v>
      </c>
      <c r="F90" s="1">
        <v>2016</v>
      </c>
      <c r="G90" s="1">
        <v>2017</v>
      </c>
      <c r="H90" s="1">
        <v>2018</v>
      </c>
    </row>
    <row r="91" spans="1:8" x14ac:dyDescent="0.25">
      <c r="A91" t="s">
        <v>163</v>
      </c>
      <c r="G91" s="5">
        <v>188278</v>
      </c>
      <c r="H91" s="5">
        <v>203859</v>
      </c>
    </row>
    <row r="92" spans="1:8" x14ac:dyDescent="0.25">
      <c r="A92" t="s">
        <v>94</v>
      </c>
    </row>
    <row r="93" spans="1:8" x14ac:dyDescent="0.25">
      <c r="A93" t="s">
        <v>53</v>
      </c>
      <c r="G93" s="5">
        <v>147825</v>
      </c>
      <c r="H93" s="5">
        <v>334199</v>
      </c>
    </row>
    <row r="97" spans="1:8" ht="18.75" x14ac:dyDescent="0.3">
      <c r="A97" s="45" t="s">
        <v>30</v>
      </c>
      <c r="B97" s="46"/>
      <c r="C97" s="23">
        <v>2013</v>
      </c>
      <c r="D97" s="12">
        <v>2014</v>
      </c>
      <c r="E97" s="12">
        <v>2015</v>
      </c>
      <c r="F97" s="12">
        <v>2016</v>
      </c>
      <c r="G97" s="12">
        <v>2017</v>
      </c>
      <c r="H97" s="12">
        <v>2018</v>
      </c>
    </row>
    <row r="98" spans="1:8" x14ac:dyDescent="0.25">
      <c r="A98" s="44" t="s">
        <v>31</v>
      </c>
      <c r="B98" s="44"/>
      <c r="C98" s="2">
        <v>6.3399999999999998E-2</v>
      </c>
      <c r="D98" s="2">
        <v>6.4500000000000002E-2</v>
      </c>
      <c r="E98" s="2">
        <v>6.1400000000000003E-2</v>
      </c>
      <c r="F98" s="2">
        <v>6.4699999999999994E-2</v>
      </c>
      <c r="G98" s="2">
        <v>6.4000000000000001E-2</v>
      </c>
      <c r="H98" s="2">
        <v>6.5000000000000002E-2</v>
      </c>
    </row>
    <row r="99" spans="1:8" x14ac:dyDescent="0.25">
      <c r="A99" s="44" t="s">
        <v>32</v>
      </c>
      <c r="B99" s="44"/>
      <c r="C99" s="2">
        <v>0.1089</v>
      </c>
      <c r="D99" s="2">
        <v>0.1179</v>
      </c>
      <c r="E99" s="2">
        <v>0.1232</v>
      </c>
      <c r="F99" s="2">
        <v>0.1323</v>
      </c>
      <c r="G99" s="2">
        <v>0.1239</v>
      </c>
      <c r="H99" s="2">
        <v>0.1208</v>
      </c>
    </row>
    <row r="100" spans="1:8" x14ac:dyDescent="0.25">
      <c r="A100" s="44" t="s">
        <v>33</v>
      </c>
      <c r="B100" s="44"/>
      <c r="C100" s="2">
        <v>9.0399999999999994E-2</v>
      </c>
      <c r="D100" s="2">
        <v>9.6500000000000002E-2</v>
      </c>
      <c r="E100" s="2">
        <v>9.9500000000000005E-2</v>
      </c>
      <c r="F100" s="2">
        <v>0.1075</v>
      </c>
      <c r="G100" s="2">
        <v>0.1028</v>
      </c>
      <c r="H100" s="2">
        <v>0.10199999999999999</v>
      </c>
    </row>
    <row r="103" spans="1:8" ht="18.75" x14ac:dyDescent="0.3">
      <c r="A103" s="43" t="s">
        <v>164</v>
      </c>
      <c r="B103" s="43"/>
      <c r="C103" s="23">
        <v>2013</v>
      </c>
      <c r="D103" s="23">
        <v>2014</v>
      </c>
      <c r="E103" s="23">
        <v>2015</v>
      </c>
      <c r="F103" s="23">
        <v>2016</v>
      </c>
      <c r="G103" s="23">
        <v>2017</v>
      </c>
      <c r="H103" s="23">
        <v>2018</v>
      </c>
    </row>
    <row r="104" spans="1:8" x14ac:dyDescent="0.25">
      <c r="A104" s="44" t="s">
        <v>31</v>
      </c>
      <c r="B104" s="44"/>
      <c r="C104" s="2">
        <v>6.4199999999999993E-2</v>
      </c>
      <c r="D104" s="2">
        <v>6.13E-2</v>
      </c>
      <c r="E104" s="2">
        <v>6.8500000000000005E-2</v>
      </c>
      <c r="F104" s="2">
        <v>7.3400000000000007E-2</v>
      </c>
      <c r="G104" s="2">
        <v>7.7899999999999997E-2</v>
      </c>
      <c r="H104" s="2">
        <v>8.1699999999999995E-2</v>
      </c>
    </row>
    <row r="105" spans="1:8" x14ac:dyDescent="0.25">
      <c r="A105" s="44" t="s">
        <v>32</v>
      </c>
      <c r="B105" s="44"/>
      <c r="C105" s="2">
        <v>6.5199999999999994E-2</v>
      </c>
      <c r="D105" s="2">
        <v>6.6199999999999995E-2</v>
      </c>
      <c r="E105" s="2">
        <v>6.7299999999999999E-2</v>
      </c>
      <c r="F105" s="2">
        <v>6.8900000000000003E-2</v>
      </c>
      <c r="G105" s="2">
        <v>7.2599999999999998E-2</v>
      </c>
      <c r="H105" s="2">
        <v>7.6700000000000004E-2</v>
      </c>
    </row>
    <row r="106" spans="1:8" x14ac:dyDescent="0.25">
      <c r="A106" s="44" t="s">
        <v>33</v>
      </c>
      <c r="B106" s="44"/>
      <c r="C106" s="2">
        <v>6.4799999999999996E-2</v>
      </c>
      <c r="D106" s="2">
        <v>6.4199999999999993E-2</v>
      </c>
      <c r="E106" s="2">
        <v>6.7699999999999996E-2</v>
      </c>
      <c r="F106" s="2">
        <v>7.0599999999999996E-2</v>
      </c>
      <c r="G106" s="2">
        <v>7.4499999999999997E-2</v>
      </c>
      <c r="H106" s="2">
        <v>7.8399999999999997E-2</v>
      </c>
    </row>
  </sheetData>
  <mergeCells count="11">
    <mergeCell ref="A74:B74"/>
    <mergeCell ref="A75:B75"/>
    <mergeCell ref="A73:B73"/>
    <mergeCell ref="A98:B98"/>
    <mergeCell ref="A99:B99"/>
    <mergeCell ref="A103:B103"/>
    <mergeCell ref="A104:B104"/>
    <mergeCell ref="A105:B105"/>
    <mergeCell ref="A106:B106"/>
    <mergeCell ref="A97:B97"/>
    <mergeCell ref="A100:B10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4"/>
  <sheetViews>
    <sheetView workbookViewId="0">
      <selection activeCell="G80" sqref="G80:N97"/>
    </sheetView>
  </sheetViews>
  <sheetFormatPr defaultRowHeight="15" x14ac:dyDescent="0.25"/>
  <cols>
    <col min="1" max="8" width="13.42578125" customWidth="1"/>
  </cols>
  <sheetData>
    <row r="3" spans="1:8" x14ac:dyDescent="0.25">
      <c r="A3" s="1"/>
      <c r="B3" s="3">
        <v>2012</v>
      </c>
      <c r="C3" s="3">
        <v>2013</v>
      </c>
      <c r="D3" s="3">
        <v>2014</v>
      </c>
      <c r="E3" s="3">
        <v>2015</v>
      </c>
      <c r="F3" s="3">
        <v>2016</v>
      </c>
      <c r="G3" s="3">
        <v>2017</v>
      </c>
      <c r="H3" s="3">
        <v>2018</v>
      </c>
    </row>
    <row r="4" spans="1:8" x14ac:dyDescent="0.25">
      <c r="A4" s="44" t="s">
        <v>154</v>
      </c>
      <c r="B4" s="44"/>
      <c r="C4" s="44"/>
      <c r="D4" s="44"/>
      <c r="E4" s="44"/>
      <c r="F4" s="44"/>
      <c r="G4" s="44"/>
      <c r="H4" s="44"/>
    </row>
    <row r="5" spans="1:8" x14ac:dyDescent="0.25">
      <c r="A5" s="3" t="s">
        <v>166</v>
      </c>
      <c r="B5" s="2">
        <f>B$19/B$15</f>
        <v>1.7479277078662526E-2</v>
      </c>
      <c r="C5" s="2">
        <f t="shared" ref="C5:H5" si="0">C$19/C$15</f>
        <v>1.8116836336891637E-2</v>
      </c>
      <c r="D5" s="2">
        <f t="shared" si="0"/>
        <v>2.2502656305917666E-2</v>
      </c>
      <c r="E5" s="2">
        <f t="shared" si="0"/>
        <v>2.1896406396720469E-2</v>
      </c>
      <c r="F5" s="2">
        <f t="shared" si="0"/>
        <v>2.5083123005800463E-2</v>
      </c>
      <c r="G5" s="2">
        <f t="shared" si="0"/>
        <v>2.3923930806449032E-2</v>
      </c>
      <c r="H5" s="2">
        <f t="shared" si="0"/>
        <v>2.4356009452779916E-2</v>
      </c>
    </row>
    <row r="6" spans="1:8" x14ac:dyDescent="0.25">
      <c r="A6" s="3" t="s">
        <v>165</v>
      </c>
      <c r="B6" s="2">
        <v>4.3729141320967238E-2</v>
      </c>
      <c r="C6" s="2">
        <v>3.7786367357173688E-2</v>
      </c>
      <c r="D6" s="2">
        <v>4.1500036477657737E-2</v>
      </c>
      <c r="E6" s="2">
        <v>3.0158182636673313E-2</v>
      </c>
      <c r="F6" s="2">
        <v>2.6947228523327552E-2</v>
      </c>
      <c r="G6" s="2">
        <v>3.1537903028607275E-2</v>
      </c>
      <c r="H6" s="2">
        <v>6.4035575203553977E-2</v>
      </c>
    </row>
    <row r="7" spans="1:8" x14ac:dyDescent="0.25">
      <c r="A7" s="44" t="s">
        <v>155</v>
      </c>
      <c r="B7" s="44"/>
      <c r="C7" s="44"/>
      <c r="D7" s="44"/>
      <c r="E7" s="44"/>
      <c r="F7" s="44"/>
      <c r="G7" s="44"/>
      <c r="H7" s="44"/>
    </row>
    <row r="8" spans="1:8" x14ac:dyDescent="0.25">
      <c r="A8" s="3" t="s">
        <v>166</v>
      </c>
      <c r="B8" s="2">
        <f t="shared" ref="B8:H8" si="1">B$20/B$16</f>
        <v>0.1290681467314195</v>
      </c>
      <c r="C8" s="2">
        <f t="shared" si="1"/>
        <v>0.13480342331330827</v>
      </c>
      <c r="D8" s="2">
        <f t="shared" si="1"/>
        <v>0.1532120394682564</v>
      </c>
      <c r="E8" s="2">
        <f t="shared" si="1"/>
        <v>0.1489559899823665</v>
      </c>
      <c r="F8" s="2">
        <f t="shared" si="1"/>
        <v>0.17615191635879873</v>
      </c>
      <c r="G8" s="2">
        <f t="shared" si="1"/>
        <v>0.1926220337166476</v>
      </c>
      <c r="H8" s="2">
        <f t="shared" si="1"/>
        <v>0.21750041130803652</v>
      </c>
    </row>
    <row r="9" spans="1:8" x14ac:dyDescent="0.25">
      <c r="A9" s="3" t="s">
        <v>165</v>
      </c>
      <c r="B9" s="2">
        <v>0.23719744731962217</v>
      </c>
      <c r="C9" s="2">
        <v>0.20923551515540623</v>
      </c>
      <c r="D9" s="2">
        <v>0.22205349426670598</v>
      </c>
      <c r="E9" s="2">
        <v>0.18200054178670463</v>
      </c>
      <c r="F9" s="2">
        <v>0.16578262776895517</v>
      </c>
      <c r="G9" s="2">
        <v>0.14620952197725301</v>
      </c>
      <c r="H9" s="2">
        <v>0.27945787885127343</v>
      </c>
    </row>
    <row r="14" spans="1:8" x14ac:dyDescent="0.25">
      <c r="A14" s="1"/>
      <c r="B14" s="3">
        <v>2012</v>
      </c>
      <c r="C14" s="3">
        <v>2013</v>
      </c>
      <c r="D14" s="3">
        <v>2014</v>
      </c>
      <c r="E14" s="3">
        <v>2015</v>
      </c>
      <c r="F14" s="3">
        <v>2016</v>
      </c>
      <c r="G14" s="3">
        <v>2017</v>
      </c>
      <c r="H14" s="3">
        <v>2018</v>
      </c>
    </row>
    <row r="15" spans="1:8" x14ac:dyDescent="0.25">
      <c r="A15" s="3" t="s">
        <v>156</v>
      </c>
      <c r="B15" s="10">
        <v>43423535</v>
      </c>
      <c r="C15" s="10">
        <v>42341057</v>
      </c>
      <c r="D15" s="10">
        <v>40371856</v>
      </c>
      <c r="E15" s="10">
        <v>40119871</v>
      </c>
      <c r="F15" s="10">
        <v>42220261</v>
      </c>
      <c r="G15" s="10">
        <v>44170417</v>
      </c>
      <c r="H15" s="10">
        <v>46195088</v>
      </c>
    </row>
    <row r="16" spans="1:8" x14ac:dyDescent="0.25">
      <c r="A16" s="3" t="s">
        <v>157</v>
      </c>
      <c r="B16" s="10">
        <v>4799790</v>
      </c>
      <c r="C16" s="10">
        <v>4707603</v>
      </c>
      <c r="D16" s="10">
        <v>4872574</v>
      </c>
      <c r="E16" s="10">
        <v>4803929</v>
      </c>
      <c r="F16" s="10">
        <v>4935558</v>
      </c>
      <c r="G16" s="10">
        <v>4459874</v>
      </c>
      <c r="H16" s="10">
        <v>4157468</v>
      </c>
    </row>
    <row r="17" spans="1:8" x14ac:dyDescent="0.25">
      <c r="A17" s="3" t="s">
        <v>160</v>
      </c>
      <c r="B17" s="10">
        <f>B$15-B$16</f>
        <v>38623745</v>
      </c>
      <c r="C17" s="10">
        <f t="shared" ref="C17:H17" si="2">C$15-C$16</f>
        <v>37633454</v>
      </c>
      <c r="D17" s="10">
        <f t="shared" si="2"/>
        <v>35499282</v>
      </c>
      <c r="E17" s="10">
        <f t="shared" si="2"/>
        <v>35315942</v>
      </c>
      <c r="F17" s="10">
        <f t="shared" si="2"/>
        <v>37284703</v>
      </c>
      <c r="G17" s="10">
        <f t="shared" si="2"/>
        <v>39710543</v>
      </c>
      <c r="H17" s="10">
        <f t="shared" si="2"/>
        <v>42037620</v>
      </c>
    </row>
    <row r="18" spans="1:8" x14ac:dyDescent="0.25">
      <c r="A18" s="1"/>
      <c r="B18" s="1"/>
      <c r="C18" s="1"/>
      <c r="D18" s="1"/>
      <c r="E18" s="1"/>
      <c r="F18" s="1"/>
      <c r="G18" s="1"/>
      <c r="H18" s="1"/>
    </row>
    <row r="19" spans="1:8" x14ac:dyDescent="0.25">
      <c r="A19" s="3" t="s">
        <v>158</v>
      </c>
      <c r="B19" s="10">
        <v>759012</v>
      </c>
      <c r="C19" s="10">
        <v>767086</v>
      </c>
      <c r="D19" s="10">
        <v>908474</v>
      </c>
      <c r="E19" s="10">
        <v>878481</v>
      </c>
      <c r="F19" s="10">
        <v>1059016</v>
      </c>
      <c r="G19" s="10">
        <v>1056730</v>
      </c>
      <c r="H19" s="10">
        <v>1125128</v>
      </c>
    </row>
    <row r="20" spans="1:8" x14ac:dyDescent="0.25">
      <c r="A20" s="3" t="s">
        <v>159</v>
      </c>
      <c r="B20" s="10">
        <v>619500</v>
      </c>
      <c r="C20" s="10">
        <v>634601</v>
      </c>
      <c r="D20" s="10">
        <v>746537</v>
      </c>
      <c r="E20" s="10">
        <v>715574</v>
      </c>
      <c r="F20" s="10">
        <v>869408</v>
      </c>
      <c r="G20" s="10">
        <v>859070</v>
      </c>
      <c r="H20" s="10">
        <v>904251</v>
      </c>
    </row>
    <row r="21" spans="1:8" x14ac:dyDescent="0.25">
      <c r="A21" s="1"/>
      <c r="B21" s="1"/>
      <c r="C21" s="1"/>
      <c r="D21" s="1"/>
      <c r="E21" s="1"/>
      <c r="F21" s="1"/>
      <c r="G21" s="1"/>
      <c r="H21" s="1"/>
    </row>
    <row r="22" spans="1:8" x14ac:dyDescent="0.25">
      <c r="A22" s="3" t="s">
        <v>167</v>
      </c>
      <c r="B22" s="38">
        <v>36629000</v>
      </c>
      <c r="C22" s="38">
        <v>35404000</v>
      </c>
      <c r="D22" s="38">
        <v>33383000</v>
      </c>
      <c r="E22" s="38">
        <v>33194000</v>
      </c>
      <c r="F22" s="38">
        <v>34923000</v>
      </c>
      <c r="G22" s="38">
        <v>37336000</v>
      </c>
      <c r="H22" s="38">
        <v>39367000</v>
      </c>
    </row>
    <row r="23" spans="1:8" x14ac:dyDescent="0.25">
      <c r="A23" s="3" t="s">
        <v>172</v>
      </c>
      <c r="B23" s="42">
        <f>SUM(B24:B27)</f>
        <v>28195325</v>
      </c>
      <c r="C23" s="42">
        <f>SUM(C24:C27)</f>
        <v>28147719</v>
      </c>
      <c r="D23" s="42">
        <f>SUM(D24:D27)</f>
        <v>26098300</v>
      </c>
      <c r="E23" s="42">
        <f t="shared" ref="E23:H23" si="3">SUM(E24:E27)</f>
        <v>26279305</v>
      </c>
      <c r="F23" s="42">
        <f>SUM(F24:F27)</f>
        <v>28495913</v>
      </c>
      <c r="G23" s="42">
        <f t="shared" si="3"/>
        <v>30294623</v>
      </c>
      <c r="H23" s="42">
        <f t="shared" si="3"/>
        <v>34020996</v>
      </c>
    </row>
    <row r="24" spans="1:8" x14ac:dyDescent="0.25">
      <c r="A24" s="3" t="s">
        <v>174</v>
      </c>
      <c r="B24" s="42">
        <v>415162</v>
      </c>
      <c r="C24" s="42">
        <v>531383</v>
      </c>
      <c r="D24" s="42">
        <v>412139</v>
      </c>
      <c r="E24" s="42">
        <v>347342</v>
      </c>
      <c r="F24" s="42">
        <v>406466</v>
      </c>
      <c r="G24" s="42">
        <v>478651</v>
      </c>
      <c r="H24" s="42">
        <v>507079</v>
      </c>
    </row>
    <row r="25" spans="1:8" x14ac:dyDescent="0.25">
      <c r="A25" s="3" t="s">
        <v>175</v>
      </c>
      <c r="B25" s="42">
        <v>11114045</v>
      </c>
      <c r="C25" s="42">
        <v>11313175</v>
      </c>
      <c r="D25" s="42">
        <v>11941670</v>
      </c>
      <c r="E25" s="42">
        <v>12377791</v>
      </c>
      <c r="F25" s="42">
        <v>13328063</v>
      </c>
      <c r="G25" s="42">
        <v>13597789</v>
      </c>
      <c r="H25" s="42">
        <v>16037528</v>
      </c>
    </row>
    <row r="26" spans="1:8" x14ac:dyDescent="0.25">
      <c r="A26" s="3" t="s">
        <v>176</v>
      </c>
      <c r="B26" s="42">
        <v>15970487</v>
      </c>
      <c r="C26" s="42">
        <v>15148377</v>
      </c>
      <c r="D26" s="42">
        <v>13595001</v>
      </c>
      <c r="E26" s="42">
        <v>13096096</v>
      </c>
      <c r="F26" s="42">
        <v>14360859</v>
      </c>
      <c r="G26" s="42">
        <v>16070358</v>
      </c>
      <c r="H26" s="42">
        <v>17142190</v>
      </c>
    </row>
    <row r="27" spans="1:8" x14ac:dyDescent="0.25">
      <c r="A27" s="3" t="s">
        <v>173</v>
      </c>
      <c r="B27" s="42">
        <v>695631</v>
      </c>
      <c r="C27" s="42">
        <v>1154784</v>
      </c>
      <c r="D27" s="42">
        <v>149490</v>
      </c>
      <c r="E27" s="42">
        <v>458076</v>
      </c>
      <c r="F27" s="42">
        <v>400525</v>
      </c>
      <c r="G27" s="42">
        <v>147825</v>
      </c>
      <c r="H27" s="42">
        <v>334199</v>
      </c>
    </row>
    <row r="29" spans="1:8" x14ac:dyDescent="0.25">
      <c r="A29" s="1"/>
      <c r="B29" s="1">
        <v>2012</v>
      </c>
      <c r="C29" s="1">
        <v>2013</v>
      </c>
      <c r="D29" s="1">
        <v>2014</v>
      </c>
      <c r="E29" s="1">
        <v>2015</v>
      </c>
      <c r="F29" s="1">
        <v>2016</v>
      </c>
      <c r="G29" s="1">
        <v>2017</v>
      </c>
      <c r="H29" s="1">
        <v>2018</v>
      </c>
    </row>
    <row r="30" spans="1:8" x14ac:dyDescent="0.25">
      <c r="A30" s="44" t="s">
        <v>81</v>
      </c>
      <c r="B30" s="44"/>
      <c r="C30" s="44"/>
      <c r="D30" s="44"/>
      <c r="E30" s="44"/>
      <c r="F30" s="44"/>
      <c r="G30" s="44"/>
      <c r="H30" s="44"/>
    </row>
    <row r="31" spans="1:8" x14ac:dyDescent="0.25">
      <c r="A31" s="3" t="s">
        <v>166</v>
      </c>
      <c r="B31" s="2">
        <f>B$17/B$15</f>
        <v>0.88946570103055866</v>
      </c>
      <c r="C31" s="2">
        <f t="shared" ref="C31:H31" si="4">C$17/C$15</f>
        <v>0.88881706472278199</v>
      </c>
      <c r="D31" s="2">
        <f t="shared" si="4"/>
        <v>0.87930765432235758</v>
      </c>
      <c r="E31" s="2">
        <f t="shared" si="4"/>
        <v>0.88026060701939945</v>
      </c>
      <c r="F31" s="2">
        <f t="shared" si="4"/>
        <v>0.8830997752477181</v>
      </c>
      <c r="G31" s="2">
        <f t="shared" si="4"/>
        <v>0.89903029441628324</v>
      </c>
      <c r="H31" s="2">
        <f t="shared" si="4"/>
        <v>0.91000194652730182</v>
      </c>
    </row>
    <row r="32" spans="1:8" x14ac:dyDescent="0.25">
      <c r="A32" s="3" t="s">
        <v>165</v>
      </c>
      <c r="B32" s="2">
        <v>0.85177524026710683</v>
      </c>
      <c r="C32" s="2">
        <v>0.84666896639700207</v>
      </c>
      <c r="D32" s="2">
        <v>0.84788969052588536</v>
      </c>
      <c r="E32" s="2">
        <v>0.86321006342084605</v>
      </c>
      <c r="F32" s="2">
        <v>0.85977385576040688</v>
      </c>
      <c r="G32" s="2">
        <v>0.83457048237974185</v>
      </c>
      <c r="H32" s="2">
        <v>0.81079988997131802</v>
      </c>
    </row>
    <row r="33" spans="1:8" x14ac:dyDescent="0.25">
      <c r="A33" s="49" t="s">
        <v>82</v>
      </c>
      <c r="B33" s="49"/>
      <c r="C33" s="49"/>
      <c r="D33" s="49"/>
      <c r="E33" s="49"/>
      <c r="F33" s="49"/>
      <c r="G33" s="49"/>
      <c r="H33" s="49"/>
    </row>
    <row r="34" spans="1:8" x14ac:dyDescent="0.25">
      <c r="A34" s="3" t="s">
        <v>166</v>
      </c>
      <c r="B34" s="2">
        <f>B$16/B$15</f>
        <v>0.11053429896944134</v>
      </c>
      <c r="C34" s="2">
        <f t="shared" ref="C34:H34" si="5">C$16/C$15</f>
        <v>0.11118293527721805</v>
      </c>
      <c r="D34" s="2">
        <f t="shared" si="5"/>
        <v>0.12069234567764237</v>
      </c>
      <c r="E34" s="2">
        <f t="shared" si="5"/>
        <v>0.11973939298060056</v>
      </c>
      <c r="F34" s="2">
        <f t="shared" si="5"/>
        <v>0.11690022475228184</v>
      </c>
      <c r="G34" s="2">
        <f t="shared" si="5"/>
        <v>0.10096970558371682</v>
      </c>
      <c r="H34" s="2">
        <f t="shared" si="5"/>
        <v>8.9998053472698222E-2</v>
      </c>
    </row>
    <row r="35" spans="1:8" x14ac:dyDescent="0.25">
      <c r="A35" s="3" t="s">
        <v>165</v>
      </c>
      <c r="B35" s="2">
        <v>0.1482247597328932</v>
      </c>
      <c r="C35" s="2">
        <v>0.15333103360299791</v>
      </c>
      <c r="D35" s="2">
        <v>0.15211030947411469</v>
      </c>
      <c r="E35" s="2">
        <v>0.13678993657915392</v>
      </c>
      <c r="F35" s="2">
        <v>0.14022614423959309</v>
      </c>
      <c r="G35" s="2">
        <v>0.16542951762025818</v>
      </c>
      <c r="H35" s="2">
        <v>0.18920011002868201</v>
      </c>
    </row>
    <row r="36" spans="1:8" x14ac:dyDescent="0.25">
      <c r="A36" s="50" t="s">
        <v>83</v>
      </c>
      <c r="B36" s="50"/>
      <c r="C36" s="50"/>
      <c r="D36" s="50"/>
      <c r="E36" s="50"/>
      <c r="F36" s="50"/>
      <c r="G36" s="50"/>
      <c r="H36" s="50"/>
    </row>
    <row r="37" spans="1:8" x14ac:dyDescent="0.25">
      <c r="A37" s="3" t="s">
        <v>166</v>
      </c>
      <c r="B37" s="4">
        <f>B$15/B$16</f>
        <v>9.0469655964115105</v>
      </c>
      <c r="C37" s="4">
        <f t="shared" ref="C37:G37" si="6">C$15/C$16</f>
        <v>8.9941860008161267</v>
      </c>
      <c r="D37" s="4">
        <f t="shared" si="6"/>
        <v>8.2855295784117384</v>
      </c>
      <c r="E37" s="4">
        <f t="shared" si="6"/>
        <v>8.3514704318069644</v>
      </c>
      <c r="F37" s="4">
        <f t="shared" si="6"/>
        <v>8.5543034850365451</v>
      </c>
      <c r="G37" s="4">
        <f t="shared" si="6"/>
        <v>9.9039607396980269</v>
      </c>
      <c r="H37" s="4">
        <f>H$15/H$16</f>
        <v>11.111351428321276</v>
      </c>
    </row>
    <row r="38" spans="1:8" x14ac:dyDescent="0.25">
      <c r="A38" s="3" t="s">
        <v>165</v>
      </c>
      <c r="B38" s="4">
        <v>6.7465111888326819</v>
      </c>
      <c r="C38" s="4">
        <v>6.5218369465191435</v>
      </c>
      <c r="D38" s="4">
        <v>6.5741763556807085</v>
      </c>
      <c r="E38" s="4">
        <v>7.3104793013874012</v>
      </c>
      <c r="F38" s="4">
        <v>7.13133777886227</v>
      </c>
      <c r="G38" s="4">
        <v>6.0448704341597006</v>
      </c>
      <c r="H38" s="4">
        <v>5.2854091884428804</v>
      </c>
    </row>
    <row r="42" spans="1:8" x14ac:dyDescent="0.25">
      <c r="A42" s="1"/>
      <c r="B42" s="3">
        <v>2012</v>
      </c>
      <c r="C42" s="3">
        <v>2013</v>
      </c>
      <c r="D42" s="3">
        <v>2014</v>
      </c>
      <c r="E42" s="3">
        <v>2015</v>
      </c>
      <c r="F42" s="3">
        <v>2016</v>
      </c>
      <c r="G42" s="3">
        <v>2017</v>
      </c>
      <c r="H42" s="3">
        <v>2018</v>
      </c>
    </row>
    <row r="43" spans="1:8" x14ac:dyDescent="0.25">
      <c r="A43" s="3" t="s">
        <v>161</v>
      </c>
      <c r="B43" s="42">
        <v>13267321</v>
      </c>
      <c r="C43" s="42">
        <v>9231398</v>
      </c>
      <c r="D43" s="42">
        <v>8625779</v>
      </c>
      <c r="E43" s="42">
        <v>11131166</v>
      </c>
      <c r="F43" s="42">
        <v>12124758</v>
      </c>
      <c r="G43" s="42">
        <v>12146199</v>
      </c>
      <c r="H43" s="42">
        <v>12606428</v>
      </c>
    </row>
    <row r="44" spans="1:8" x14ac:dyDescent="0.25">
      <c r="A44" s="3" t="s">
        <v>168</v>
      </c>
      <c r="B44" s="42">
        <v>13556374</v>
      </c>
      <c r="C44" s="42">
        <v>9564889</v>
      </c>
      <c r="D44" s="42">
        <v>8950871</v>
      </c>
      <c r="E44" s="42">
        <v>11442299</v>
      </c>
      <c r="F44" s="42">
        <v>12457761</v>
      </c>
      <c r="G44" s="42">
        <v>12550886</v>
      </c>
      <c r="H44" s="42">
        <v>13035066</v>
      </c>
    </row>
    <row r="45" spans="1:8" x14ac:dyDescent="0.25">
      <c r="A45" s="3" t="s">
        <v>169</v>
      </c>
      <c r="B45" s="42">
        <v>1928573</v>
      </c>
      <c r="C45" s="42">
        <v>1777160</v>
      </c>
      <c r="D45" s="42">
        <v>1721519</v>
      </c>
      <c r="E45" s="42">
        <v>1771016</v>
      </c>
      <c r="F45" s="42">
        <v>1950915</v>
      </c>
      <c r="G45" s="42">
        <v>2257947</v>
      </c>
      <c r="H45" s="42">
        <v>2423526</v>
      </c>
    </row>
    <row r="46" spans="1:8" x14ac:dyDescent="0.25">
      <c r="A46" s="3" t="s">
        <v>170</v>
      </c>
      <c r="B46" s="42">
        <v>518092</v>
      </c>
      <c r="C46" s="42">
        <v>542626</v>
      </c>
      <c r="D46" s="42">
        <v>533949</v>
      </c>
      <c r="E46" s="42">
        <v>601988</v>
      </c>
      <c r="F46" s="42">
        <v>658092</v>
      </c>
      <c r="G46" s="42">
        <v>725179</v>
      </c>
      <c r="H46" s="42">
        <v>894006</v>
      </c>
    </row>
    <row r="47" spans="1:8" x14ac:dyDescent="0.25">
      <c r="A47" s="3" t="s">
        <v>171</v>
      </c>
      <c r="B47" s="42">
        <v>9646463</v>
      </c>
      <c r="C47" s="42">
        <v>8945367</v>
      </c>
      <c r="D47" s="42">
        <v>8910479</v>
      </c>
      <c r="E47" s="42">
        <v>9011704</v>
      </c>
      <c r="F47" s="42">
        <v>7801224</v>
      </c>
      <c r="G47" s="42">
        <v>6923940</v>
      </c>
      <c r="H47" s="42">
        <v>6431014</v>
      </c>
    </row>
    <row r="50" spans="1:8" x14ac:dyDescent="0.25">
      <c r="A50" s="1"/>
      <c r="B50" s="3">
        <v>2012</v>
      </c>
      <c r="C50" s="3">
        <v>2013</v>
      </c>
      <c r="D50" s="3">
        <v>2014</v>
      </c>
      <c r="E50" s="3">
        <v>2015</v>
      </c>
      <c r="F50" s="3">
        <v>2016</v>
      </c>
      <c r="G50" s="3">
        <v>2017</v>
      </c>
      <c r="H50" s="3">
        <v>2018</v>
      </c>
    </row>
    <row r="51" spans="1:8" x14ac:dyDescent="0.25">
      <c r="A51" s="44" t="s">
        <v>14</v>
      </c>
      <c r="B51" s="44"/>
      <c r="C51" s="44"/>
      <c r="D51" s="44"/>
      <c r="E51" s="44"/>
      <c r="F51" s="44"/>
      <c r="G51" s="44"/>
      <c r="H51" s="44"/>
    </row>
    <row r="52" spans="1:8" x14ac:dyDescent="0.25">
      <c r="A52" s="3" t="s">
        <v>166</v>
      </c>
      <c r="B52" s="2">
        <f t="shared" ref="B52:H52" si="7">B$16/B$43</f>
        <v>0.36177537273726929</v>
      </c>
      <c r="C52" s="2">
        <f t="shared" si="7"/>
        <v>0.50995558852516165</v>
      </c>
      <c r="D52" s="2">
        <f t="shared" si="7"/>
        <v>0.56488509617508165</v>
      </c>
      <c r="E52" s="2">
        <f t="shared" si="7"/>
        <v>0.43157464366266751</v>
      </c>
      <c r="F52" s="2">
        <f t="shared" si="7"/>
        <v>0.40706445439983213</v>
      </c>
      <c r="G52" s="2">
        <f t="shared" si="7"/>
        <v>0.3671826881808869</v>
      </c>
      <c r="H52" s="2">
        <f t="shared" si="7"/>
        <v>0.32978953276852097</v>
      </c>
    </row>
    <row r="53" spans="1:8" x14ac:dyDescent="0.25">
      <c r="A53" s="3" t="s">
        <v>165</v>
      </c>
      <c r="B53" s="2">
        <v>0.40186521947373982</v>
      </c>
      <c r="C53" s="2">
        <v>0.42570908618816494</v>
      </c>
      <c r="D53" s="2">
        <v>0.43236217953914657</v>
      </c>
      <c r="E53" s="2">
        <v>0.41676203664362016</v>
      </c>
      <c r="F53" s="2">
        <v>0.38500739203939088</v>
      </c>
      <c r="G53" s="2">
        <v>0.45120945627333964</v>
      </c>
      <c r="H53" s="2">
        <v>0.50774229620781708</v>
      </c>
    </row>
    <row r="54" spans="1:8" x14ac:dyDescent="0.25">
      <c r="A54" s="44" t="s">
        <v>15</v>
      </c>
      <c r="B54" s="44"/>
      <c r="C54" s="44"/>
      <c r="D54" s="44"/>
      <c r="E54" s="44"/>
      <c r="F54" s="44"/>
      <c r="G54" s="44"/>
      <c r="H54" s="44"/>
    </row>
    <row r="55" spans="1:8" x14ac:dyDescent="0.25">
      <c r="A55" s="3" t="s">
        <v>166</v>
      </c>
      <c r="B55" s="2">
        <f>B$23/B$22</f>
        <v>0.76975415654263013</v>
      </c>
      <c r="C55" s="2">
        <f t="shared" ref="C55:H55" si="8">C$23/C$22</f>
        <v>0.79504346966444472</v>
      </c>
      <c r="D55" s="2">
        <f t="shared" si="8"/>
        <v>0.78178414162897281</v>
      </c>
      <c r="E55" s="2">
        <f t="shared" si="8"/>
        <v>0.79168840754353198</v>
      </c>
      <c r="F55" s="2">
        <f t="shared" si="8"/>
        <v>0.81596406379749731</v>
      </c>
      <c r="G55" s="2">
        <f t="shared" si="8"/>
        <v>0.81140515856010287</v>
      </c>
      <c r="H55" s="2">
        <f t="shared" si="8"/>
        <v>0.86420087890873065</v>
      </c>
    </row>
    <row r="56" spans="1:8" x14ac:dyDescent="0.25">
      <c r="A56" s="3" t="s">
        <v>165</v>
      </c>
      <c r="B56" s="2">
        <v>0.78837302727640579</v>
      </c>
      <c r="C56" s="2">
        <v>0.73972633681722932</v>
      </c>
      <c r="D56" s="2">
        <v>0.72540363116775386</v>
      </c>
      <c r="E56" s="2">
        <v>0.74241725586001184</v>
      </c>
      <c r="F56" s="2">
        <v>0.76995972612086627</v>
      </c>
      <c r="G56" s="2">
        <v>0.75938877413334427</v>
      </c>
      <c r="H56" s="2">
        <v>0.83011334635615297</v>
      </c>
    </row>
    <row r="57" spans="1:8" x14ac:dyDescent="0.25">
      <c r="A57" s="1"/>
      <c r="B57" s="1"/>
      <c r="C57" s="1"/>
      <c r="D57" s="1"/>
      <c r="E57" s="1"/>
      <c r="F57" s="1"/>
      <c r="G57" s="1"/>
      <c r="H57" s="1"/>
    </row>
    <row r="59" spans="1:8" x14ac:dyDescent="0.25">
      <c r="A59" s="1"/>
      <c r="B59" s="3">
        <v>2012</v>
      </c>
      <c r="C59" s="3">
        <v>2013</v>
      </c>
      <c r="D59" s="3">
        <v>2014</v>
      </c>
      <c r="E59" s="3">
        <v>2015</v>
      </c>
      <c r="F59" s="3">
        <v>2016</v>
      </c>
      <c r="G59" s="3">
        <v>2017</v>
      </c>
      <c r="H59" s="3">
        <v>2018</v>
      </c>
    </row>
    <row r="60" spans="1:8" x14ac:dyDescent="0.25">
      <c r="A60" s="44" t="s">
        <v>18</v>
      </c>
      <c r="B60" s="44"/>
      <c r="C60" s="44"/>
      <c r="D60" s="44"/>
      <c r="E60" s="44"/>
      <c r="F60" s="44"/>
      <c r="G60" s="44"/>
      <c r="H60" s="44"/>
    </row>
    <row r="61" spans="1:8" x14ac:dyDescent="0.25">
      <c r="A61" s="41" t="s">
        <v>166</v>
      </c>
      <c r="B61" s="2">
        <f t="shared" ref="B61:H61" si="9">B$22/B$43</f>
        <v>2.7608437302451638</v>
      </c>
      <c r="C61" s="2">
        <f t="shared" si="9"/>
        <v>3.8351720941941836</v>
      </c>
      <c r="D61" s="2">
        <f t="shared" si="9"/>
        <v>3.8701432067758748</v>
      </c>
      <c r="E61" s="2">
        <f t="shared" si="9"/>
        <v>2.982077528984834</v>
      </c>
      <c r="F61" s="2">
        <f t="shared" si="9"/>
        <v>2.8803049100031521</v>
      </c>
      <c r="G61" s="2">
        <f t="shared" si="9"/>
        <v>3.0738834428778912</v>
      </c>
      <c r="H61" s="2">
        <f t="shared" si="9"/>
        <v>3.1227719699822978</v>
      </c>
    </row>
    <row r="62" spans="1:8" x14ac:dyDescent="0.25">
      <c r="A62" s="41" t="s">
        <v>165</v>
      </c>
      <c r="B62" s="2">
        <v>2.1531704006149823</v>
      </c>
      <c r="C62" s="2">
        <v>2.1805695693666567</v>
      </c>
      <c r="D62" s="2">
        <v>2.2303820214699375</v>
      </c>
      <c r="E62" s="2">
        <v>2.2614501826746909</v>
      </c>
      <c r="F62" s="2">
        <v>2.2059727883624771</v>
      </c>
      <c r="G62" s="2">
        <v>2.1146673791259292</v>
      </c>
      <c r="H62" s="2">
        <v>1.998736721879804</v>
      </c>
    </row>
    <row r="63" spans="1:8" x14ac:dyDescent="0.25">
      <c r="A63" s="52" t="s">
        <v>19</v>
      </c>
      <c r="B63" s="52"/>
      <c r="C63" s="52"/>
      <c r="D63" s="52"/>
      <c r="E63" s="52"/>
      <c r="F63" s="52"/>
      <c r="G63" s="52"/>
      <c r="H63" s="52"/>
    </row>
    <row r="64" spans="1:8" x14ac:dyDescent="0.25">
      <c r="A64" s="41" t="s">
        <v>166</v>
      </c>
      <c r="B64" s="2">
        <f t="shared" ref="B64:H64" si="10">(B$22+B$16)/B$43</f>
        <v>3.1226191029824335</v>
      </c>
      <c r="C64" s="2">
        <f t="shared" si="10"/>
        <v>4.3451276827193457</v>
      </c>
      <c r="D64" s="2">
        <f t="shared" si="10"/>
        <v>4.4350283029509567</v>
      </c>
      <c r="E64" s="2">
        <f t="shared" si="10"/>
        <v>3.4136521726475015</v>
      </c>
      <c r="F64" s="2">
        <f t="shared" si="10"/>
        <v>3.2873693644029842</v>
      </c>
      <c r="G64" s="2">
        <f t="shared" si="10"/>
        <v>3.4410661310587782</v>
      </c>
      <c r="H64" s="2">
        <f t="shared" si="10"/>
        <v>3.452561502750819</v>
      </c>
    </row>
    <row r="65" spans="1:8" x14ac:dyDescent="0.25">
      <c r="A65" s="41" t="s">
        <v>165</v>
      </c>
      <c r="B65" s="2">
        <v>2.5550356200887223</v>
      </c>
      <c r="C65" s="2">
        <v>2.6062786555548216</v>
      </c>
      <c r="D65" s="2">
        <v>2.662744201009084</v>
      </c>
      <c r="E65" s="2">
        <v>2.6782122193183113</v>
      </c>
      <c r="F65" s="2">
        <v>2.5909801804018677</v>
      </c>
      <c r="G65" s="2">
        <v>2.5658768353992687</v>
      </c>
      <c r="H65" s="2">
        <v>2.5064790180876209</v>
      </c>
    </row>
    <row r="66" spans="1:8" x14ac:dyDescent="0.25">
      <c r="A66" s="51" t="s">
        <v>20</v>
      </c>
      <c r="B66" s="51"/>
      <c r="C66" s="51"/>
      <c r="D66" s="51"/>
      <c r="E66" s="51"/>
      <c r="F66" s="51"/>
      <c r="G66" s="51"/>
      <c r="H66" s="51"/>
    </row>
    <row r="67" spans="1:8" x14ac:dyDescent="0.25">
      <c r="A67" s="41" t="s">
        <v>166</v>
      </c>
      <c r="B67" s="2">
        <f>B$43/B$44</f>
        <v>0.97867770541001597</v>
      </c>
      <c r="C67" s="2">
        <f t="shared" ref="C67:H67" si="11">C$43/C$44</f>
        <v>0.96513383479933745</v>
      </c>
      <c r="D67" s="2">
        <f t="shared" si="11"/>
        <v>0.96368040607444794</v>
      </c>
      <c r="E67" s="2">
        <f t="shared" si="11"/>
        <v>0.97280852388143324</v>
      </c>
      <c r="F67" s="2">
        <f t="shared" si="11"/>
        <v>0.97326943421052947</v>
      </c>
      <c r="G67" s="2">
        <f t="shared" si="11"/>
        <v>0.96775630023250947</v>
      </c>
      <c r="H67" s="2">
        <f t="shared" si="11"/>
        <v>0.96711654547817405</v>
      </c>
    </row>
    <row r="68" spans="1:8" x14ac:dyDescent="0.25">
      <c r="A68" s="41" t="s">
        <v>165</v>
      </c>
      <c r="B68" s="2">
        <v>0.88182946186206479</v>
      </c>
      <c r="C68" s="2">
        <v>0.89365805470119275</v>
      </c>
      <c r="D68" s="2">
        <v>0.88633444383105464</v>
      </c>
      <c r="E68" s="2">
        <v>0.88718059247750369</v>
      </c>
      <c r="F68" s="2">
        <v>0.89880865819375766</v>
      </c>
      <c r="G68" s="2">
        <v>0.90796245722032742</v>
      </c>
      <c r="H68" s="2">
        <v>0.90731398507949346</v>
      </c>
    </row>
    <row r="69" spans="1:8" x14ac:dyDescent="0.25">
      <c r="A69" s="51" t="s">
        <v>21</v>
      </c>
      <c r="B69" s="51"/>
      <c r="C69" s="51"/>
      <c r="D69" s="51"/>
      <c r="E69" s="51"/>
      <c r="F69" s="51"/>
      <c r="G69" s="51"/>
      <c r="H69" s="51"/>
    </row>
    <row r="70" spans="1:8" x14ac:dyDescent="0.25">
      <c r="A70" s="41" t="s">
        <v>166</v>
      </c>
      <c r="B70" s="2">
        <f t="shared" ref="B70:H70" si="12">(B$45+B$46)/B$44</f>
        <v>0.18048078343073154</v>
      </c>
      <c r="C70" s="2">
        <f t="shared" si="12"/>
        <v>0.24253140836239709</v>
      </c>
      <c r="D70" s="2">
        <f t="shared" si="12"/>
        <v>0.25198307516665136</v>
      </c>
      <c r="E70" s="2">
        <f t="shared" si="12"/>
        <v>0.20738874241968333</v>
      </c>
      <c r="F70" s="2">
        <f t="shared" si="12"/>
        <v>0.20942824316504385</v>
      </c>
      <c r="G70" s="2">
        <f t="shared" si="12"/>
        <v>0.23768250305197577</v>
      </c>
      <c r="H70" s="2">
        <f t="shared" si="12"/>
        <v>0.25450826255885473</v>
      </c>
    </row>
    <row r="71" spans="1:8" x14ac:dyDescent="0.25">
      <c r="A71" s="41" t="s">
        <v>165</v>
      </c>
      <c r="B71" s="2">
        <v>0.27823073022496481</v>
      </c>
      <c r="C71" s="2">
        <v>0.27107023136236319</v>
      </c>
      <c r="D71" s="2">
        <v>0.24966104112652007</v>
      </c>
      <c r="E71" s="2">
        <v>0.36347244875041496</v>
      </c>
      <c r="F71" s="2">
        <v>0.25961115569345106</v>
      </c>
      <c r="G71" s="2">
        <v>0.25081889967067139</v>
      </c>
      <c r="H71" s="2">
        <v>0.26051730174783866</v>
      </c>
    </row>
    <row r="72" spans="1:8" x14ac:dyDescent="0.25">
      <c r="A72" s="51" t="s">
        <v>22</v>
      </c>
      <c r="B72" s="51"/>
      <c r="C72" s="51"/>
      <c r="D72" s="51"/>
      <c r="E72" s="51"/>
      <c r="F72" s="51"/>
      <c r="G72" s="51"/>
      <c r="H72" s="51"/>
    </row>
    <row r="73" spans="1:8" x14ac:dyDescent="0.25">
      <c r="A73" s="41" t="s">
        <v>166</v>
      </c>
      <c r="B73" s="2">
        <f>B$47/B$44</f>
        <v>0.71158135648957455</v>
      </c>
      <c r="C73" s="2">
        <f t="shared" ref="C73:H73" si="13">C$47/C$44</f>
        <v>0.93522956722236927</v>
      </c>
      <c r="D73" s="2">
        <f t="shared" si="13"/>
        <v>0.99548736653673142</v>
      </c>
      <c r="E73" s="2">
        <f t="shared" si="13"/>
        <v>0.78757809073159157</v>
      </c>
      <c r="F73" s="2">
        <f t="shared" si="13"/>
        <v>0.62621397215759722</v>
      </c>
      <c r="G73" s="2">
        <f t="shared" si="13"/>
        <v>0.55166941999154484</v>
      </c>
      <c r="H73" s="2">
        <f t="shared" si="13"/>
        <v>0.49336259593929177</v>
      </c>
    </row>
    <row r="74" spans="1:8" x14ac:dyDescent="0.25">
      <c r="A74" s="41" t="s">
        <v>165</v>
      </c>
      <c r="B74" s="2">
        <v>0.53911889199258178</v>
      </c>
      <c r="C74" s="2">
        <v>0.60378035527431928</v>
      </c>
      <c r="D74" s="2">
        <v>0.58824202802615255</v>
      </c>
      <c r="E74" s="2">
        <v>0.64327449409565618</v>
      </c>
      <c r="F74" s="2">
        <v>0.6878967470443319</v>
      </c>
      <c r="G74" s="2">
        <v>0.69237206903581783</v>
      </c>
      <c r="H74" s="2">
        <v>0.59001691770319098</v>
      </c>
    </row>
  </sheetData>
  <mergeCells count="12">
    <mergeCell ref="A72:H72"/>
    <mergeCell ref="A54:H54"/>
    <mergeCell ref="A51:H51"/>
    <mergeCell ref="A60:H60"/>
    <mergeCell ref="A63:H63"/>
    <mergeCell ref="A66:H66"/>
    <mergeCell ref="A69:H69"/>
    <mergeCell ref="A4:H4"/>
    <mergeCell ref="A7:H7"/>
    <mergeCell ref="A30:H30"/>
    <mergeCell ref="A33:H33"/>
    <mergeCell ref="A36:H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47"/>
  <sheetViews>
    <sheetView workbookViewId="0">
      <selection activeCell="D138" sqref="D138"/>
    </sheetView>
  </sheetViews>
  <sheetFormatPr defaultRowHeight="15" x14ac:dyDescent="0.25"/>
  <cols>
    <col min="1" max="1" width="13.42578125" customWidth="1"/>
    <col min="2" max="8" width="11.85546875" customWidth="1"/>
    <col min="9" max="9" width="15" bestFit="1" customWidth="1"/>
    <col min="12" max="14" width="21.85546875" customWidth="1"/>
  </cols>
  <sheetData>
    <row r="3" spans="1:7" ht="15.75" x14ac:dyDescent="0.25">
      <c r="A3" s="26" t="s">
        <v>61</v>
      </c>
      <c r="B3" s="27" t="s">
        <v>57</v>
      </c>
    </row>
    <row r="4" spans="1:7" ht="15.75" x14ac:dyDescent="0.25">
      <c r="A4" s="26" t="s">
        <v>60</v>
      </c>
      <c r="B4" s="27" t="s">
        <v>58</v>
      </c>
    </row>
    <row r="5" spans="1:7" ht="15.75" x14ac:dyDescent="0.25">
      <c r="A5" s="26" t="s">
        <v>59</v>
      </c>
      <c r="B5" s="27" t="s">
        <v>62</v>
      </c>
    </row>
    <row r="6" spans="1:7" ht="15.75" x14ac:dyDescent="0.25">
      <c r="A6" s="26" t="s">
        <v>65</v>
      </c>
      <c r="B6" s="27" t="s">
        <v>66</v>
      </c>
    </row>
    <row r="7" spans="1:7" ht="15.75" x14ac:dyDescent="0.25">
      <c r="A7" s="26" t="s">
        <v>67</v>
      </c>
      <c r="B7" s="28">
        <v>33961</v>
      </c>
    </row>
    <row r="8" spans="1:7" ht="15.75" x14ac:dyDescent="0.25">
      <c r="A8" s="26" t="s">
        <v>68</v>
      </c>
      <c r="B8" s="29">
        <v>241170000</v>
      </c>
    </row>
    <row r="9" spans="1:7" ht="15.75" x14ac:dyDescent="0.25">
      <c r="A9" s="26" t="s">
        <v>69</v>
      </c>
      <c r="B9" s="30" t="s">
        <v>63</v>
      </c>
    </row>
    <row r="10" spans="1:7" ht="15.75" x14ac:dyDescent="0.25">
      <c r="A10" s="26" t="s">
        <v>70</v>
      </c>
      <c r="B10" s="31" t="s">
        <v>64</v>
      </c>
    </row>
    <row r="15" spans="1:7" x14ac:dyDescent="0.25">
      <c r="A15" s="1"/>
      <c r="B15" s="3">
        <v>2013</v>
      </c>
      <c r="C15" s="3">
        <v>2014</v>
      </c>
      <c r="D15" s="3">
        <v>2015</v>
      </c>
      <c r="E15" s="3">
        <v>2016</v>
      </c>
      <c r="F15" s="3">
        <v>2017</v>
      </c>
      <c r="G15" s="3">
        <v>2018</v>
      </c>
    </row>
    <row r="16" spans="1:7" x14ac:dyDescent="0.25">
      <c r="A16" s="1" t="s">
        <v>72</v>
      </c>
      <c r="B16" s="2">
        <v>-2.3522615720986684E-3</v>
      </c>
      <c r="C16" s="2">
        <v>2.7261952929513944E-2</v>
      </c>
      <c r="D16" s="2">
        <v>-2.8249831117576951E-2</v>
      </c>
      <c r="E16" s="2">
        <v>-3.0454259846507292E-2</v>
      </c>
      <c r="F16" s="2">
        <v>2.349069092397138E-2</v>
      </c>
      <c r="G16" s="2">
        <v>3.3772796052006671E-2</v>
      </c>
    </row>
    <row r="17" spans="1:8" x14ac:dyDescent="0.25">
      <c r="A17" s="1" t="s">
        <v>71</v>
      </c>
      <c r="B17" s="2">
        <v>2.6176190639609187E-2</v>
      </c>
      <c r="C17" s="2">
        <v>3.1669145091955508E-2</v>
      </c>
      <c r="D17" s="2">
        <v>-1.7671749981485352E-2</v>
      </c>
      <c r="E17" s="2">
        <v>8.0857833427564918E-2</v>
      </c>
      <c r="F17" s="2">
        <v>-8.6851866876406225E-3</v>
      </c>
      <c r="G17" s="2">
        <v>3.7568612714449223E-2</v>
      </c>
    </row>
    <row r="21" spans="1:8" x14ac:dyDescent="0.25">
      <c r="A21" s="1" t="s">
        <v>47</v>
      </c>
      <c r="B21" s="3">
        <v>2012</v>
      </c>
      <c r="C21" s="3">
        <v>2013</v>
      </c>
      <c r="D21" s="3">
        <v>2014</v>
      </c>
      <c r="E21" s="3">
        <v>2015</v>
      </c>
      <c r="F21" s="3">
        <v>2016</v>
      </c>
      <c r="G21" s="3">
        <v>2017</v>
      </c>
      <c r="H21" s="3">
        <v>2018</v>
      </c>
    </row>
    <row r="22" spans="1:8" x14ac:dyDescent="0.25">
      <c r="A22" s="1" t="s">
        <v>40</v>
      </c>
      <c r="B22" s="1">
        <v>1936236</v>
      </c>
      <c r="C22" s="1">
        <v>2124994</v>
      </c>
      <c r="D22" s="1">
        <v>2317409</v>
      </c>
      <c r="E22" s="1">
        <v>2466090</v>
      </c>
      <c r="F22" s="1">
        <v>2782031</v>
      </c>
      <c r="G22" s="1">
        <v>2843318</v>
      </c>
      <c r="H22" s="1">
        <v>3008472</v>
      </c>
    </row>
    <row r="23" spans="1:8" x14ac:dyDescent="0.25">
      <c r="A23" s="1" t="s">
        <v>41</v>
      </c>
      <c r="B23" s="1">
        <v>6114971</v>
      </c>
      <c r="C23" s="1">
        <v>6109109</v>
      </c>
      <c r="D23" s="1">
        <v>5928533</v>
      </c>
      <c r="E23" s="1">
        <v>5811315</v>
      </c>
      <c r="F23" s="1">
        <v>6456431</v>
      </c>
      <c r="G23" s="1">
        <v>6507152</v>
      </c>
      <c r="H23" s="1">
        <v>6407360</v>
      </c>
    </row>
    <row r="24" spans="1:8" x14ac:dyDescent="0.25">
      <c r="A24" s="1" t="s">
        <v>42</v>
      </c>
      <c r="B24" s="1">
        <v>5720569</v>
      </c>
      <c r="C24" s="1">
        <v>5568374</v>
      </c>
      <c r="D24" s="1">
        <v>5492827</v>
      </c>
      <c r="E24" s="1">
        <v>5708948</v>
      </c>
      <c r="F24" s="1">
        <v>6922565</v>
      </c>
      <c r="G24" s="1">
        <v>7652125</v>
      </c>
      <c r="H24" s="1">
        <v>7941732</v>
      </c>
    </row>
    <row r="25" spans="1:8" x14ac:dyDescent="0.25">
      <c r="A25" s="1" t="s">
        <v>43</v>
      </c>
      <c r="B25" s="1">
        <v>246279</v>
      </c>
      <c r="C25" s="1">
        <v>286096</v>
      </c>
      <c r="D25" s="1">
        <v>396028</v>
      </c>
      <c r="E25" s="1">
        <v>427464</v>
      </c>
      <c r="F25" s="1">
        <v>448696</v>
      </c>
      <c r="G25" s="1">
        <v>519982</v>
      </c>
      <c r="H25" s="1">
        <v>568988</v>
      </c>
    </row>
    <row r="26" spans="1:8" x14ac:dyDescent="0.25">
      <c r="A26" s="1" t="s">
        <v>44</v>
      </c>
      <c r="B26" s="1">
        <v>642715</v>
      </c>
      <c r="C26" s="1">
        <v>381833</v>
      </c>
      <c r="D26" s="1">
        <v>859622</v>
      </c>
      <c r="E26" s="1">
        <v>1089541</v>
      </c>
      <c r="F26" s="1">
        <v>1146890</v>
      </c>
      <c r="G26" s="1">
        <v>608722</v>
      </c>
      <c r="H26" s="1">
        <v>383504</v>
      </c>
    </row>
    <row r="27" spans="1:8" x14ac:dyDescent="0.25">
      <c r="A27" s="1" t="s">
        <v>45</v>
      </c>
      <c r="B27" s="1">
        <v>522246</v>
      </c>
      <c r="C27" s="1">
        <v>427392</v>
      </c>
      <c r="D27" s="1">
        <v>387682</v>
      </c>
      <c r="E27" s="1">
        <v>335988</v>
      </c>
      <c r="F27" s="1">
        <v>309242</v>
      </c>
      <c r="G27" s="1">
        <v>215680</v>
      </c>
      <c r="H27" s="1">
        <v>188368</v>
      </c>
    </row>
    <row r="28" spans="1:8" x14ac:dyDescent="0.25">
      <c r="A28" s="1" t="s">
        <v>46</v>
      </c>
      <c r="B28" s="1">
        <v>6782048</v>
      </c>
      <c r="C28" s="1">
        <v>8079352</v>
      </c>
      <c r="D28" s="1">
        <v>8828678</v>
      </c>
      <c r="E28" s="1">
        <v>8297892</v>
      </c>
      <c r="F28" s="1">
        <v>7716613</v>
      </c>
      <c r="G28" s="1">
        <v>6403217</v>
      </c>
      <c r="H28" s="1">
        <v>5756436</v>
      </c>
    </row>
    <row r="29" spans="1:8" x14ac:dyDescent="0.25">
      <c r="A29" s="1" t="s">
        <v>48</v>
      </c>
      <c r="B29" s="1">
        <v>21965064</v>
      </c>
      <c r="C29" s="1">
        <v>22977150</v>
      </c>
      <c r="D29" s="1">
        <v>24210779</v>
      </c>
      <c r="E29" s="1">
        <v>24137238</v>
      </c>
      <c r="F29" s="1">
        <v>25782468</v>
      </c>
      <c r="G29" s="1">
        <v>24750196</v>
      </c>
      <c r="H29" s="1">
        <v>24254860</v>
      </c>
    </row>
    <row r="30" spans="1:8" x14ac:dyDescent="0.25">
      <c r="A30" s="1" t="s">
        <v>6</v>
      </c>
      <c r="B30" s="1" t="s">
        <v>5</v>
      </c>
      <c r="C30" s="2">
        <v>4.6077079493144213E-2</v>
      </c>
      <c r="D30" s="2">
        <v>5.3689382712825529E-2</v>
      </c>
      <c r="E30" s="2">
        <v>-3.0375313408956828E-3</v>
      </c>
      <c r="F30" s="2">
        <v>6.8161485585053194E-2</v>
      </c>
      <c r="G30" s="2">
        <v>-4.0037749683234369E-2</v>
      </c>
      <c r="H30" s="2">
        <v>-2.0013417267483402E-2</v>
      </c>
    </row>
    <row r="34" spans="1:8" x14ac:dyDescent="0.25">
      <c r="A34" s="1" t="s">
        <v>35</v>
      </c>
      <c r="B34" s="3">
        <v>2012</v>
      </c>
      <c r="C34" s="3">
        <v>2013</v>
      </c>
      <c r="D34" s="3">
        <v>2014</v>
      </c>
      <c r="E34" s="3">
        <v>2015</v>
      </c>
      <c r="F34" s="3">
        <v>2016</v>
      </c>
      <c r="G34" s="3">
        <v>2017</v>
      </c>
      <c r="H34" s="3">
        <v>2018</v>
      </c>
    </row>
    <row r="35" spans="1:8" x14ac:dyDescent="0.25">
      <c r="A35" s="3" t="s">
        <v>34</v>
      </c>
      <c r="B35" s="34">
        <v>27657552</v>
      </c>
      <c r="C35" s="34">
        <v>29255604</v>
      </c>
      <c r="D35" s="34">
        <v>30854503</v>
      </c>
      <c r="E35" s="34">
        <v>32518803</v>
      </c>
      <c r="F35" s="34">
        <v>32089608</v>
      </c>
      <c r="G35" s="34">
        <v>31922858</v>
      </c>
      <c r="H35" s="34">
        <v>32566054</v>
      </c>
    </row>
    <row r="36" spans="1:8" x14ac:dyDescent="0.25">
      <c r="A36" s="3" t="s">
        <v>10</v>
      </c>
      <c r="B36" s="34">
        <v>4099534</v>
      </c>
      <c r="C36" s="34">
        <v>4485792</v>
      </c>
      <c r="D36" s="34">
        <v>4693288</v>
      </c>
      <c r="E36" s="34">
        <v>4448245</v>
      </c>
      <c r="F36" s="34">
        <v>4499802</v>
      </c>
      <c r="G36" s="34">
        <v>5280983</v>
      </c>
      <c r="H36" s="34">
        <v>6161501</v>
      </c>
    </row>
    <row r="37" spans="1:8" x14ac:dyDescent="0.25">
      <c r="A37" s="3" t="s">
        <v>12</v>
      </c>
      <c r="B37" s="34">
        <v>23558018</v>
      </c>
      <c r="C37" s="34">
        <v>24769812</v>
      </c>
      <c r="D37" s="34">
        <v>26161215</v>
      </c>
      <c r="E37" s="34">
        <v>28070558</v>
      </c>
      <c r="F37" s="34">
        <v>27589806</v>
      </c>
      <c r="G37" s="34">
        <v>26641875</v>
      </c>
      <c r="H37" s="34">
        <v>26404553</v>
      </c>
    </row>
    <row r="38" spans="1:8" x14ac:dyDescent="0.25">
      <c r="A38" s="3" t="s">
        <v>36</v>
      </c>
      <c r="B38" s="34">
        <v>1209441</v>
      </c>
      <c r="C38" s="34">
        <v>1105463</v>
      </c>
      <c r="D38" s="34">
        <v>1280463</v>
      </c>
      <c r="E38" s="34">
        <v>980708</v>
      </c>
      <c r="F38" s="34">
        <v>864726</v>
      </c>
      <c r="G38" s="34">
        <v>1006780</v>
      </c>
      <c r="H38" s="34">
        <v>2085386</v>
      </c>
    </row>
    <row r="39" spans="1:8" x14ac:dyDescent="0.25">
      <c r="A39" s="3" t="s">
        <v>11</v>
      </c>
      <c r="B39" s="34">
        <v>972399</v>
      </c>
      <c r="C39" s="34">
        <v>938587</v>
      </c>
      <c r="D39" s="34">
        <v>1042161</v>
      </c>
      <c r="E39" s="34">
        <v>809583</v>
      </c>
      <c r="F39" s="34">
        <v>745989</v>
      </c>
      <c r="G39" s="34">
        <v>772130</v>
      </c>
      <c r="H39" s="34">
        <v>1721880</v>
      </c>
    </row>
    <row r="42" spans="1:8" x14ac:dyDescent="0.25">
      <c r="A42" s="1"/>
      <c r="B42" s="3">
        <v>2012</v>
      </c>
      <c r="C42" s="3">
        <v>2013</v>
      </c>
      <c r="D42" s="3">
        <v>2014</v>
      </c>
      <c r="E42" s="3">
        <v>2015</v>
      </c>
      <c r="F42" s="3">
        <v>2016</v>
      </c>
      <c r="G42" s="3">
        <v>2017</v>
      </c>
      <c r="H42" s="3">
        <v>2018</v>
      </c>
    </row>
    <row r="43" spans="1:8" x14ac:dyDescent="0.25">
      <c r="A43" s="3" t="s">
        <v>8</v>
      </c>
      <c r="B43" s="2">
        <v>4.3729141320967238E-2</v>
      </c>
      <c r="C43" s="2">
        <v>3.7786367357173688E-2</v>
      </c>
      <c r="D43" s="2">
        <v>4.1500036477657737E-2</v>
      </c>
      <c r="E43" s="2">
        <v>3.0158182636673313E-2</v>
      </c>
      <c r="F43" s="2">
        <v>2.6947228523327552E-2</v>
      </c>
      <c r="G43" s="2">
        <v>3.1537903028607275E-2</v>
      </c>
      <c r="H43" s="2">
        <v>6.4035575203553977E-2</v>
      </c>
    </row>
    <row r="44" spans="1:8" x14ac:dyDescent="0.25">
      <c r="A44" s="3" t="s">
        <v>9</v>
      </c>
      <c r="B44" s="2">
        <v>0.23719744731962217</v>
      </c>
      <c r="C44" s="2">
        <v>0.20923551515540623</v>
      </c>
      <c r="D44" s="2">
        <v>0.22205349426670598</v>
      </c>
      <c r="E44" s="2">
        <v>0.18200054178670463</v>
      </c>
      <c r="F44" s="2">
        <v>0.16578262776895517</v>
      </c>
      <c r="G44" s="2">
        <v>0.14620952197725309</v>
      </c>
      <c r="H44" s="2">
        <v>0.27945787885127343</v>
      </c>
    </row>
    <row r="48" spans="1:8" x14ac:dyDescent="0.25">
      <c r="A48" s="1"/>
      <c r="B48" s="3">
        <v>2012</v>
      </c>
      <c r="C48" s="3">
        <v>2013</v>
      </c>
      <c r="D48" s="3">
        <v>2014</v>
      </c>
      <c r="E48" s="3">
        <v>2015</v>
      </c>
      <c r="F48" s="3">
        <v>2016</v>
      </c>
      <c r="G48" s="3">
        <v>2017</v>
      </c>
      <c r="H48" s="3">
        <v>2018</v>
      </c>
    </row>
    <row r="49" spans="1:8" x14ac:dyDescent="0.25">
      <c r="A49" s="3" t="s">
        <v>81</v>
      </c>
      <c r="B49" s="2">
        <v>0.85177524026710683</v>
      </c>
      <c r="C49" s="2">
        <v>0.84666896639700207</v>
      </c>
      <c r="D49" s="2">
        <v>0.84788969052588536</v>
      </c>
      <c r="E49" s="2">
        <v>0.86321006342084605</v>
      </c>
      <c r="F49" s="2">
        <v>0.85977385576040688</v>
      </c>
      <c r="G49" s="2">
        <v>0.83457048237974185</v>
      </c>
      <c r="H49" s="2">
        <v>0.81079988997131802</v>
      </c>
    </row>
    <row r="50" spans="1:8" x14ac:dyDescent="0.25">
      <c r="A50" s="3" t="s">
        <v>82</v>
      </c>
      <c r="B50" s="2">
        <v>0.1482247597328932</v>
      </c>
      <c r="C50" s="2">
        <v>0.15333103360299791</v>
      </c>
      <c r="D50" s="2">
        <v>0.15211030947411469</v>
      </c>
      <c r="E50" s="2">
        <v>0.13678993657915392</v>
      </c>
      <c r="F50" s="2">
        <v>0.14022614423959309</v>
      </c>
      <c r="G50" s="2">
        <v>0.16542951762025818</v>
      </c>
      <c r="H50" s="2">
        <v>0.18920011002868201</v>
      </c>
    </row>
    <row r="51" spans="1:8" x14ac:dyDescent="0.25">
      <c r="A51" s="3" t="s">
        <v>83</v>
      </c>
      <c r="B51" s="4">
        <v>6.7465111888326819</v>
      </c>
      <c r="C51" s="4">
        <v>6.5218369465191435</v>
      </c>
      <c r="D51" s="4">
        <v>6.5741763556807085</v>
      </c>
      <c r="E51" s="4">
        <v>7.3104793013874012</v>
      </c>
      <c r="F51" s="4">
        <v>7.13133777886227</v>
      </c>
      <c r="G51" s="4">
        <v>6.0448704341597006</v>
      </c>
      <c r="H51" s="4">
        <v>5.2854091884428813</v>
      </c>
    </row>
    <row r="57" spans="1:8" x14ac:dyDescent="0.25">
      <c r="A57" s="1"/>
      <c r="B57" s="3">
        <v>2012</v>
      </c>
      <c r="C57" s="3">
        <v>2013</v>
      </c>
      <c r="D57" s="3">
        <v>2014</v>
      </c>
      <c r="E57" s="3">
        <v>2015</v>
      </c>
      <c r="F57" s="3">
        <v>2016</v>
      </c>
      <c r="G57" s="3">
        <v>2017</v>
      </c>
      <c r="H57" s="3">
        <v>2018</v>
      </c>
    </row>
    <row r="58" spans="1:8" x14ac:dyDescent="0.25">
      <c r="A58" s="3" t="s">
        <v>14</v>
      </c>
      <c r="B58" s="2">
        <v>0.40186521947373982</v>
      </c>
      <c r="C58" s="2">
        <v>0.42570908618816494</v>
      </c>
      <c r="D58" s="2">
        <v>0.43236217953914657</v>
      </c>
      <c r="E58" s="2">
        <v>0.41676203664362016</v>
      </c>
      <c r="F58" s="2">
        <v>0.38500739203939088</v>
      </c>
      <c r="G58" s="2">
        <v>0.45120945627333964</v>
      </c>
      <c r="H58" s="2">
        <v>0.50774229620781708</v>
      </c>
    </row>
    <row r="59" spans="1:8" x14ac:dyDescent="0.25">
      <c r="A59" s="3" t="s">
        <v>15</v>
      </c>
      <c r="B59" s="2">
        <v>0.78837302727640579</v>
      </c>
      <c r="C59" s="2">
        <v>0.73972633681722932</v>
      </c>
      <c r="D59" s="2">
        <v>0.72540363116775386</v>
      </c>
      <c r="E59" s="2">
        <v>0.74241725586001184</v>
      </c>
      <c r="F59" s="2">
        <v>0.76995972612086627</v>
      </c>
      <c r="G59" s="2">
        <v>0.75938877413334427</v>
      </c>
      <c r="H59" s="2">
        <v>0.83011334635615297</v>
      </c>
    </row>
    <row r="63" spans="1:8" x14ac:dyDescent="0.25">
      <c r="A63" s="1"/>
      <c r="B63" s="3">
        <v>2012</v>
      </c>
      <c r="C63" s="3">
        <v>2013</v>
      </c>
      <c r="D63" s="3">
        <v>2014</v>
      </c>
      <c r="E63" s="3">
        <v>2015</v>
      </c>
      <c r="F63" s="3">
        <v>2016</v>
      </c>
      <c r="G63" s="3">
        <v>2017</v>
      </c>
      <c r="H63" s="3">
        <v>2018</v>
      </c>
    </row>
    <row r="64" spans="1:8" x14ac:dyDescent="0.25">
      <c r="A64" s="3" t="s">
        <v>18</v>
      </c>
      <c r="B64" s="2">
        <v>2.1531704006149823</v>
      </c>
      <c r="C64" s="2">
        <v>2.1805695693666567</v>
      </c>
      <c r="D64" s="2">
        <v>2.2303820214699375</v>
      </c>
      <c r="E64" s="2">
        <v>2.2614501826746909</v>
      </c>
      <c r="F64" s="2">
        <v>2.2059727883624771</v>
      </c>
      <c r="G64" s="2">
        <v>2.1146673791259292</v>
      </c>
      <c r="H64" s="2">
        <v>1.998736721879804</v>
      </c>
    </row>
    <row r="65" spans="1:8" x14ac:dyDescent="0.25">
      <c r="A65" s="3" t="s">
        <v>19</v>
      </c>
      <c r="B65" s="2">
        <v>2.5550356200887223</v>
      </c>
      <c r="C65" s="2">
        <v>2.6062786555548216</v>
      </c>
      <c r="D65" s="2">
        <v>2.662744201009084</v>
      </c>
      <c r="E65" s="2">
        <v>2.6782122193183113</v>
      </c>
      <c r="F65" s="2">
        <v>2.5909801804018677</v>
      </c>
      <c r="G65" s="2">
        <v>2.5658768353992687</v>
      </c>
      <c r="H65" s="2">
        <v>2.5064790180876209</v>
      </c>
    </row>
    <row r="66" spans="1:8" x14ac:dyDescent="0.25">
      <c r="A66" s="3" t="s">
        <v>20</v>
      </c>
      <c r="B66" s="2">
        <v>0.88182946186206479</v>
      </c>
      <c r="C66" s="2">
        <v>0.89365805470119275</v>
      </c>
      <c r="D66" s="2">
        <v>0.88633444383105464</v>
      </c>
      <c r="E66" s="2">
        <v>0.88718059247750369</v>
      </c>
      <c r="F66" s="2">
        <v>0.89880865819375766</v>
      </c>
      <c r="G66" s="2">
        <v>0.90796245722032742</v>
      </c>
      <c r="H66" s="2">
        <v>0.90731398507949346</v>
      </c>
    </row>
    <row r="67" spans="1:8" x14ac:dyDescent="0.25">
      <c r="A67" s="3" t="s">
        <v>21</v>
      </c>
      <c r="B67" s="2">
        <v>0.27823073022496481</v>
      </c>
      <c r="C67" s="2">
        <v>0.27107023136236319</v>
      </c>
      <c r="D67" s="2">
        <v>0.24966104112652007</v>
      </c>
      <c r="E67" s="2">
        <v>0.36347244875041496</v>
      </c>
      <c r="F67" s="2">
        <v>0.25961115569345106</v>
      </c>
      <c r="G67" s="2">
        <v>0.25081889967067139</v>
      </c>
      <c r="H67" s="2">
        <v>0.26051730174783866</v>
      </c>
    </row>
    <row r="68" spans="1:8" x14ac:dyDescent="0.25">
      <c r="A68" s="3" t="s">
        <v>22</v>
      </c>
      <c r="B68" s="2">
        <v>0.53911889199258178</v>
      </c>
      <c r="C68" s="2">
        <v>0.60378035527431928</v>
      </c>
      <c r="D68" s="2">
        <v>0.58824202802615255</v>
      </c>
      <c r="E68" s="2">
        <v>0.64327449409565618</v>
      </c>
      <c r="F68" s="2">
        <v>0.6878967470443319</v>
      </c>
      <c r="G68" s="2">
        <v>0.69237206903581783</v>
      </c>
      <c r="H68" s="2">
        <v>0.59001691770319098</v>
      </c>
    </row>
    <row r="73" spans="1:8" x14ac:dyDescent="0.25">
      <c r="A73" s="1"/>
      <c r="B73" s="3">
        <v>2012</v>
      </c>
      <c r="C73" s="3">
        <v>2013</v>
      </c>
      <c r="D73" s="3">
        <v>2014</v>
      </c>
      <c r="E73" s="3">
        <v>2015</v>
      </c>
      <c r="F73" s="3">
        <v>2016</v>
      </c>
      <c r="G73" s="3">
        <v>2017</v>
      </c>
      <c r="H73" s="3">
        <v>2018</v>
      </c>
    </row>
    <row r="74" spans="1:8" x14ac:dyDescent="0.25">
      <c r="A74" s="3" t="s">
        <v>87</v>
      </c>
      <c r="B74" s="35">
        <v>18109978</v>
      </c>
      <c r="C74" s="35">
        <v>18170660</v>
      </c>
      <c r="D74" s="35">
        <v>18761283</v>
      </c>
      <c r="E74" s="35">
        <v>19127000</v>
      </c>
      <c r="F74" s="35">
        <v>21532000</v>
      </c>
      <c r="G74" s="35">
        <v>22585000</v>
      </c>
      <c r="H74" s="35">
        <v>23177000</v>
      </c>
    </row>
    <row r="75" spans="1:8" x14ac:dyDescent="0.25">
      <c r="A75" s="3" t="s">
        <v>86</v>
      </c>
      <c r="B75" s="35">
        <v>27657552</v>
      </c>
      <c r="C75" s="35">
        <v>29255604</v>
      </c>
      <c r="D75" s="35">
        <v>30854503</v>
      </c>
      <c r="E75" s="36">
        <v>32518803</v>
      </c>
      <c r="F75" s="36">
        <v>32089608</v>
      </c>
      <c r="G75" s="36">
        <v>31922858</v>
      </c>
      <c r="H75" s="36">
        <v>32566054</v>
      </c>
    </row>
    <row r="76" spans="1:8" x14ac:dyDescent="0.25">
      <c r="A76" s="3" t="s">
        <v>10</v>
      </c>
      <c r="B76" s="35">
        <v>4099534</v>
      </c>
      <c r="C76" s="35">
        <v>4485792</v>
      </c>
      <c r="D76" s="35">
        <v>4693288</v>
      </c>
      <c r="E76" s="35">
        <v>4448245</v>
      </c>
      <c r="F76" s="35">
        <v>4499802</v>
      </c>
      <c r="G76" s="35">
        <v>5280983</v>
      </c>
      <c r="H76" s="35">
        <v>6161501</v>
      </c>
    </row>
    <row r="77" spans="1:8" x14ac:dyDescent="0.25">
      <c r="A77" s="3" t="s">
        <v>88</v>
      </c>
      <c r="B77" s="2">
        <v>0.65479323694302372</v>
      </c>
      <c r="C77" s="2">
        <v>0.62110014888087761</v>
      </c>
      <c r="D77" s="2">
        <v>0.60805656146851561</v>
      </c>
      <c r="E77" s="2">
        <v>0.58818278151259129</v>
      </c>
      <c r="F77" s="2">
        <v>0.67099604332966611</v>
      </c>
      <c r="G77" s="2">
        <v>0.70748677953584227</v>
      </c>
      <c r="H77" s="2">
        <v>0.71169199682589734</v>
      </c>
    </row>
    <row r="78" spans="1:8" x14ac:dyDescent="0.25">
      <c r="A78" s="3" t="s">
        <v>89</v>
      </c>
      <c r="B78" s="2">
        <v>0.824490108474075</v>
      </c>
      <c r="C78" s="2">
        <v>0.79081435251978593</v>
      </c>
      <c r="D78" s="2">
        <v>0.77491447094701082</v>
      </c>
      <c r="E78" s="2">
        <v>0.79242703742656884</v>
      </c>
      <c r="F78" s="2">
        <v>0.83514115095575803</v>
      </c>
      <c r="G78" s="2">
        <v>0.91251802611987398</v>
      </c>
      <c r="H78" s="2">
        <v>0.95556107105957322</v>
      </c>
    </row>
    <row r="79" spans="1:8" x14ac:dyDescent="0.25">
      <c r="A79" s="3" t="s">
        <v>90</v>
      </c>
      <c r="B79" s="2">
        <v>5.3579416587348705</v>
      </c>
      <c r="C79" s="2">
        <v>5.1222058445866416</v>
      </c>
      <c r="D79" s="2">
        <v>5.1585964892842711</v>
      </c>
      <c r="E79" s="2">
        <v>5.4262384378558286</v>
      </c>
      <c r="F79" s="2">
        <v>5.7296894396686788</v>
      </c>
      <c r="G79" s="2">
        <v>4.6866645849835153</v>
      </c>
      <c r="H79" s="2">
        <v>3.9365180659712626</v>
      </c>
    </row>
    <row r="82" spans="1:8" x14ac:dyDescent="0.25">
      <c r="A82" s="1"/>
      <c r="B82" s="3">
        <v>2013</v>
      </c>
      <c r="C82" s="3">
        <v>2014</v>
      </c>
      <c r="D82" s="3">
        <v>2015</v>
      </c>
      <c r="E82" s="3">
        <v>2016</v>
      </c>
      <c r="F82" s="3">
        <v>2017</v>
      </c>
      <c r="G82" s="3">
        <v>2018</v>
      </c>
    </row>
    <row r="83" spans="1:8" x14ac:dyDescent="0.25">
      <c r="A83" s="3" t="s">
        <v>31</v>
      </c>
      <c r="B83" s="2">
        <v>6.3399999999999998E-2</v>
      </c>
      <c r="C83" s="2">
        <v>6.4500000000000002E-2</v>
      </c>
      <c r="D83" s="2">
        <v>6.1400000000000003E-2</v>
      </c>
      <c r="E83" s="2">
        <v>6.4699999999999994E-2</v>
      </c>
      <c r="F83" s="2">
        <v>6.4000000000000001E-2</v>
      </c>
      <c r="G83" s="2">
        <v>6.5000000000000002E-2</v>
      </c>
    </row>
    <row r="84" spans="1:8" x14ac:dyDescent="0.25">
      <c r="A84" s="3" t="s">
        <v>32</v>
      </c>
      <c r="B84" s="2">
        <v>0.1089</v>
      </c>
      <c r="C84" s="2">
        <v>0.1179</v>
      </c>
      <c r="D84" s="2">
        <v>0.1232</v>
      </c>
      <c r="E84" s="2">
        <v>0.1323</v>
      </c>
      <c r="F84" s="2">
        <v>0.1239</v>
      </c>
      <c r="G84" s="2">
        <v>0.1208</v>
      </c>
    </row>
    <row r="85" spans="1:8" x14ac:dyDescent="0.25">
      <c r="A85" s="3" t="s">
        <v>91</v>
      </c>
      <c r="B85" s="2">
        <v>9.0399999999999994E-2</v>
      </c>
      <c r="C85" s="2">
        <v>9.6500000000000002E-2</v>
      </c>
      <c r="D85" s="2">
        <v>9.9500000000000005E-2</v>
      </c>
      <c r="E85" s="2">
        <v>0.1075</v>
      </c>
      <c r="F85" s="2">
        <v>0.1028</v>
      </c>
      <c r="G85" s="2">
        <v>0.10199999999999999</v>
      </c>
    </row>
    <row r="95" spans="1:8" ht="18.75" x14ac:dyDescent="0.3">
      <c r="A95" s="1" t="s">
        <v>56</v>
      </c>
      <c r="B95" s="12">
        <v>2012</v>
      </c>
      <c r="C95" s="12">
        <v>2013</v>
      </c>
      <c r="D95" s="12">
        <v>2014</v>
      </c>
      <c r="E95" s="12">
        <v>2015</v>
      </c>
      <c r="F95" s="12">
        <v>2016</v>
      </c>
      <c r="G95" s="12">
        <v>2017</v>
      </c>
      <c r="H95" s="12">
        <v>2018</v>
      </c>
    </row>
    <row r="96" spans="1:8" x14ac:dyDescent="0.25">
      <c r="A96" s="3" t="s">
        <v>49</v>
      </c>
      <c r="B96" s="37">
        <v>11568299</v>
      </c>
      <c r="C96" s="37">
        <v>11871113</v>
      </c>
      <c r="D96" s="37">
        <v>12247061</v>
      </c>
      <c r="E96" s="37">
        <v>12030634</v>
      </c>
      <c r="F96" s="37">
        <v>13003405</v>
      </c>
      <c r="G96" s="37">
        <v>12890468</v>
      </c>
      <c r="H96" s="37">
        <v>13374745</v>
      </c>
    </row>
    <row r="97" spans="1:8" x14ac:dyDescent="0.25">
      <c r="A97" s="3" t="s">
        <v>92</v>
      </c>
      <c r="B97" s="38">
        <v>27657552</v>
      </c>
      <c r="C97" s="38">
        <v>29255604</v>
      </c>
      <c r="D97" s="38">
        <v>30854503</v>
      </c>
      <c r="E97" s="39">
        <v>32518803</v>
      </c>
      <c r="F97" s="39">
        <v>32089608</v>
      </c>
      <c r="G97" s="39">
        <v>31922858</v>
      </c>
      <c r="H97" s="39">
        <v>32566054</v>
      </c>
    </row>
    <row r="98" spans="1:8" x14ac:dyDescent="0.25">
      <c r="A98" s="3" t="s">
        <v>10</v>
      </c>
      <c r="B98" s="38">
        <v>4099534</v>
      </c>
      <c r="C98" s="38">
        <v>4485792</v>
      </c>
      <c r="D98" s="38">
        <v>4693288</v>
      </c>
      <c r="E98" s="39">
        <v>4448245</v>
      </c>
      <c r="F98" s="39">
        <v>4499802</v>
      </c>
      <c r="G98" s="39">
        <v>5280983</v>
      </c>
      <c r="H98" s="39">
        <v>6161501</v>
      </c>
    </row>
    <row r="99" spans="1:8" x14ac:dyDescent="0.25">
      <c r="A99" s="3" t="s">
        <v>12</v>
      </c>
      <c r="B99" s="38">
        <v>23558018</v>
      </c>
      <c r="C99" s="38">
        <v>24769812</v>
      </c>
      <c r="D99" s="38">
        <v>26161215</v>
      </c>
      <c r="E99" s="39">
        <v>28070558</v>
      </c>
      <c r="F99" s="39">
        <v>27589806</v>
      </c>
      <c r="G99" s="39">
        <v>26641875</v>
      </c>
      <c r="H99" s="39">
        <v>26404553</v>
      </c>
    </row>
    <row r="100" spans="1:8" x14ac:dyDescent="0.25">
      <c r="A100" s="3" t="s">
        <v>36</v>
      </c>
      <c r="B100" s="38">
        <v>1209441</v>
      </c>
      <c r="C100" s="38">
        <v>1105463</v>
      </c>
      <c r="D100" s="38">
        <v>1280463</v>
      </c>
      <c r="E100" s="38">
        <v>980708</v>
      </c>
      <c r="F100" s="38">
        <v>864726</v>
      </c>
      <c r="G100" s="38">
        <v>1006780</v>
      </c>
      <c r="H100" s="38">
        <v>2085386</v>
      </c>
    </row>
    <row r="101" spans="1:8" x14ac:dyDescent="0.25">
      <c r="A101" s="3" t="s">
        <v>11</v>
      </c>
      <c r="B101" s="38">
        <v>972399</v>
      </c>
      <c r="C101" s="38">
        <v>938587</v>
      </c>
      <c r="D101" s="38">
        <v>1042161</v>
      </c>
      <c r="E101" s="38">
        <v>809583</v>
      </c>
      <c r="F101" s="38">
        <v>745989</v>
      </c>
      <c r="G101" s="38">
        <v>772130</v>
      </c>
      <c r="H101" s="38">
        <v>1721880</v>
      </c>
    </row>
    <row r="102" spans="1:8" x14ac:dyDescent="0.25">
      <c r="A102" s="3" t="s">
        <v>54</v>
      </c>
      <c r="B102" s="38">
        <v>5920075</v>
      </c>
      <c r="C102" s="38">
        <v>6093390</v>
      </c>
      <c r="D102" s="38">
        <v>6875799</v>
      </c>
      <c r="E102" s="38">
        <v>7589654</v>
      </c>
      <c r="F102" s="38">
        <v>8720653</v>
      </c>
      <c r="G102" s="38">
        <v>8802272</v>
      </c>
      <c r="H102" s="38">
        <v>9209289</v>
      </c>
    </row>
    <row r="103" spans="1:8" x14ac:dyDescent="0.25">
      <c r="A103" s="3" t="s">
        <v>55</v>
      </c>
      <c r="B103" s="38">
        <v>4281191</v>
      </c>
      <c r="C103" s="38">
        <v>4443834</v>
      </c>
      <c r="D103" s="38">
        <v>3979193</v>
      </c>
      <c r="E103" s="38">
        <v>3083691</v>
      </c>
      <c r="F103" s="38">
        <v>2966920</v>
      </c>
      <c r="G103" s="38">
        <v>2901789</v>
      </c>
      <c r="H103" s="38">
        <v>2925806</v>
      </c>
    </row>
    <row r="104" spans="1:8" x14ac:dyDescent="0.25">
      <c r="A104" s="3" t="s">
        <v>23</v>
      </c>
      <c r="B104" s="38">
        <v>11568298</v>
      </c>
      <c r="C104" s="38">
        <v>11791114</v>
      </c>
      <c r="D104" s="38">
        <v>12247061</v>
      </c>
      <c r="E104" s="38">
        <v>12030634</v>
      </c>
      <c r="F104" s="38">
        <v>13003405</v>
      </c>
      <c r="G104" s="38">
        <v>12890468</v>
      </c>
      <c r="H104" s="38">
        <v>13374747</v>
      </c>
    </row>
    <row r="105" spans="1:8" x14ac:dyDescent="0.25">
      <c r="A105" s="3" t="s">
        <v>16</v>
      </c>
      <c r="B105" s="38">
        <v>10201266</v>
      </c>
      <c r="C105" s="38">
        <v>10537224</v>
      </c>
      <c r="D105" s="38">
        <v>10854992</v>
      </c>
      <c r="E105" s="38">
        <v>10673345</v>
      </c>
      <c r="F105" s="38">
        <v>11687573</v>
      </c>
      <c r="G105" s="38">
        <v>11704061</v>
      </c>
      <c r="H105" s="38">
        <v>12135095</v>
      </c>
    </row>
    <row r="106" spans="1:8" x14ac:dyDescent="0.25">
      <c r="A106" s="3" t="s">
        <v>17</v>
      </c>
      <c r="B106" s="38">
        <v>17316664</v>
      </c>
      <c r="C106" s="38">
        <v>16996803</v>
      </c>
      <c r="D106" s="38">
        <v>17562587</v>
      </c>
      <c r="E106" s="38">
        <v>17919902</v>
      </c>
      <c r="F106" s="38">
        <v>19851462</v>
      </c>
      <c r="G106" s="38">
        <v>18795021</v>
      </c>
      <c r="H106" s="38">
        <v>20134283</v>
      </c>
    </row>
    <row r="107" spans="1:8" x14ac:dyDescent="0.25">
      <c r="A107" s="3" t="s">
        <v>99</v>
      </c>
      <c r="B107" s="38">
        <v>1596331</v>
      </c>
      <c r="C107" s="38">
        <v>1472836</v>
      </c>
      <c r="D107" s="38">
        <v>1189713</v>
      </c>
      <c r="E107" s="38">
        <v>1978353</v>
      </c>
      <c r="F107" s="38">
        <v>1119766</v>
      </c>
      <c r="G107" s="38">
        <v>1027111</v>
      </c>
      <c r="H107" s="38">
        <v>1389489</v>
      </c>
    </row>
    <row r="108" spans="1:8" x14ac:dyDescent="0.25">
      <c r="A108" s="3" t="s">
        <v>98</v>
      </c>
      <c r="B108" s="38">
        <v>1622325</v>
      </c>
      <c r="C108" s="38">
        <v>1723384</v>
      </c>
      <c r="D108" s="38">
        <v>1867901</v>
      </c>
      <c r="E108" s="38">
        <v>2394451</v>
      </c>
      <c r="F108" s="38">
        <v>2256063</v>
      </c>
      <c r="G108" s="38">
        <v>2206062</v>
      </c>
      <c r="H108" s="38">
        <v>2094864</v>
      </c>
    </row>
    <row r="109" spans="1:8" x14ac:dyDescent="0.25">
      <c r="A109" s="3" t="s">
        <v>97</v>
      </c>
      <c r="B109" s="38">
        <v>6236688</v>
      </c>
      <c r="C109" s="38">
        <v>7119243</v>
      </c>
      <c r="D109" s="38">
        <v>7204236</v>
      </c>
      <c r="E109" s="38">
        <v>7739000</v>
      </c>
      <c r="F109" s="38">
        <v>8945000</v>
      </c>
      <c r="G109" s="38">
        <v>8925000</v>
      </c>
      <c r="H109" s="38">
        <v>7891327</v>
      </c>
    </row>
    <row r="110" spans="1:8" x14ac:dyDescent="0.25">
      <c r="A110" s="3" t="s">
        <v>96</v>
      </c>
      <c r="B110" s="38">
        <v>18109978</v>
      </c>
      <c r="C110" s="38">
        <v>18170660</v>
      </c>
      <c r="D110" s="38">
        <v>18761283</v>
      </c>
      <c r="E110" s="38">
        <v>19127000</v>
      </c>
      <c r="F110" s="38">
        <v>21532000</v>
      </c>
      <c r="G110" s="38">
        <v>22585000</v>
      </c>
      <c r="H110" s="38">
        <v>23177000</v>
      </c>
    </row>
    <row r="111" spans="1:8" x14ac:dyDescent="0.25">
      <c r="A111" s="3" t="s">
        <v>95</v>
      </c>
      <c r="B111" s="38">
        <v>284007</v>
      </c>
      <c r="C111" s="38">
        <v>953651</v>
      </c>
      <c r="D111" s="38">
        <v>918469</v>
      </c>
      <c r="E111" s="38">
        <v>881292</v>
      </c>
      <c r="F111" s="38">
        <v>885179</v>
      </c>
      <c r="G111" s="38">
        <v>885179</v>
      </c>
      <c r="H111" s="38">
        <v>885179</v>
      </c>
    </row>
    <row r="112" spans="1:8" x14ac:dyDescent="0.25">
      <c r="A112" s="3" t="s">
        <v>94</v>
      </c>
      <c r="B112" s="38">
        <v>16771636</v>
      </c>
      <c r="C112" s="38">
        <v>15498338</v>
      </c>
      <c r="D112" s="38">
        <v>15767814</v>
      </c>
      <c r="E112" s="38">
        <v>15737463</v>
      </c>
      <c r="F112" s="38">
        <v>18024188</v>
      </c>
      <c r="G112" s="38">
        <v>16895038</v>
      </c>
      <c r="H112" s="38">
        <v>18100602</v>
      </c>
    </row>
    <row r="113" spans="1:13" x14ac:dyDescent="0.25">
      <c r="A113" s="3" t="s">
        <v>53</v>
      </c>
      <c r="B113" s="38">
        <v>261021</v>
      </c>
      <c r="C113" s="38">
        <v>544814</v>
      </c>
      <c r="D113" s="38">
        <v>876304</v>
      </c>
      <c r="E113" s="38">
        <v>1301147</v>
      </c>
      <c r="F113" s="38">
        <v>942095</v>
      </c>
      <c r="G113" s="38">
        <v>1014804</v>
      </c>
      <c r="H113" s="38">
        <v>1148502</v>
      </c>
    </row>
    <row r="114" spans="1:13" x14ac:dyDescent="0.25">
      <c r="A114" s="3" t="s">
        <v>93</v>
      </c>
      <c r="B114" s="38">
        <v>21965064</v>
      </c>
      <c r="C114" s="38">
        <v>22977150</v>
      </c>
      <c r="D114" s="38">
        <v>24210779</v>
      </c>
      <c r="E114" s="38">
        <v>24137238</v>
      </c>
      <c r="F114" s="38">
        <v>25782468</v>
      </c>
      <c r="G114" s="38">
        <v>24750196</v>
      </c>
      <c r="H114" s="38">
        <v>24254860</v>
      </c>
    </row>
    <row r="121" spans="1:13" x14ac:dyDescent="0.25">
      <c r="L121" s="1" t="s">
        <v>92</v>
      </c>
      <c r="M121" s="1" t="s">
        <v>100</v>
      </c>
    </row>
    <row r="122" spans="1:13" x14ac:dyDescent="0.25">
      <c r="L122" s="1" t="s">
        <v>107</v>
      </c>
      <c r="M122" s="1" t="s">
        <v>101</v>
      </c>
    </row>
    <row r="123" spans="1:13" x14ac:dyDescent="0.25">
      <c r="L123" s="1" t="s">
        <v>108</v>
      </c>
      <c r="M123" s="1" t="s">
        <v>102</v>
      </c>
    </row>
    <row r="124" spans="1:13" x14ac:dyDescent="0.25">
      <c r="L124" s="1" t="s">
        <v>109</v>
      </c>
      <c r="M124" s="1" t="s">
        <v>103</v>
      </c>
    </row>
    <row r="125" spans="1:13" x14ac:dyDescent="0.25">
      <c r="L125" s="1" t="s">
        <v>110</v>
      </c>
      <c r="M125" s="1" t="s">
        <v>104</v>
      </c>
    </row>
    <row r="126" spans="1:13" x14ac:dyDescent="0.25">
      <c r="L126" s="1" t="s">
        <v>111</v>
      </c>
      <c r="M126" s="1" t="s">
        <v>105</v>
      </c>
    </row>
    <row r="127" spans="1:13" x14ac:dyDescent="0.25">
      <c r="L127" s="1" t="s">
        <v>112</v>
      </c>
      <c r="M127" s="40" t="s">
        <v>115</v>
      </c>
    </row>
    <row r="128" spans="1:13" x14ac:dyDescent="0.25">
      <c r="L128" s="1" t="s">
        <v>113</v>
      </c>
      <c r="M128" s="1" t="s">
        <v>114</v>
      </c>
    </row>
    <row r="129" spans="12:14" x14ac:dyDescent="0.25">
      <c r="L129" s="1"/>
      <c r="M129" s="1" t="s">
        <v>106</v>
      </c>
    </row>
    <row r="132" spans="12:14" x14ac:dyDescent="0.25">
      <c r="L132" s="3" t="s">
        <v>116</v>
      </c>
      <c r="M132" s="3" t="s">
        <v>117</v>
      </c>
      <c r="N132" s="3" t="s">
        <v>118</v>
      </c>
    </row>
    <row r="133" spans="12:14" x14ac:dyDescent="0.25">
      <c r="L133" s="1" t="s">
        <v>119</v>
      </c>
      <c r="M133" s="1" t="s">
        <v>119</v>
      </c>
      <c r="N133" s="1" t="s">
        <v>139</v>
      </c>
    </row>
    <row r="134" spans="12:14" x14ac:dyDescent="0.25">
      <c r="L134" s="1" t="s">
        <v>121</v>
      </c>
      <c r="M134" s="1" t="s">
        <v>128</v>
      </c>
      <c r="N134" s="1" t="s">
        <v>140</v>
      </c>
    </row>
    <row r="135" spans="12:14" x14ac:dyDescent="0.25">
      <c r="L135" s="1" t="s">
        <v>120</v>
      </c>
      <c r="M135" s="1" t="s">
        <v>129</v>
      </c>
      <c r="N135" s="1" t="s">
        <v>141</v>
      </c>
    </row>
    <row r="136" spans="12:14" x14ac:dyDescent="0.25">
      <c r="L136" s="1" t="s">
        <v>122</v>
      </c>
      <c r="M136" s="1" t="s">
        <v>130</v>
      </c>
      <c r="N136" s="1" t="s">
        <v>142</v>
      </c>
    </row>
    <row r="137" spans="12:14" x14ac:dyDescent="0.25">
      <c r="L137" s="1" t="s">
        <v>123</v>
      </c>
      <c r="M137" s="1" t="s">
        <v>131</v>
      </c>
      <c r="N137" s="1" t="s">
        <v>143</v>
      </c>
    </row>
    <row r="138" spans="12:14" x14ac:dyDescent="0.25">
      <c r="L138" s="1" t="s">
        <v>124</v>
      </c>
      <c r="M138" s="1" t="s">
        <v>132</v>
      </c>
      <c r="N138" s="1" t="s">
        <v>144</v>
      </c>
    </row>
    <row r="139" spans="12:14" x14ac:dyDescent="0.25">
      <c r="L139" s="1" t="s">
        <v>125</v>
      </c>
      <c r="M139" s="1" t="s">
        <v>133</v>
      </c>
      <c r="N139" s="1" t="s">
        <v>145</v>
      </c>
    </row>
    <row r="140" spans="12:14" x14ac:dyDescent="0.25">
      <c r="L140" s="1" t="s">
        <v>126</v>
      </c>
      <c r="M140" s="1" t="s">
        <v>134</v>
      </c>
      <c r="N140" s="1" t="s">
        <v>146</v>
      </c>
    </row>
    <row r="141" spans="12:14" x14ac:dyDescent="0.25">
      <c r="L141" s="1" t="s">
        <v>127</v>
      </c>
      <c r="M141" s="1" t="s">
        <v>135</v>
      </c>
      <c r="N141" s="1" t="s">
        <v>147</v>
      </c>
    </row>
    <row r="142" spans="12:14" x14ac:dyDescent="0.25">
      <c r="L142" s="1"/>
      <c r="M142" s="1" t="s">
        <v>136</v>
      </c>
      <c r="N142" s="1" t="s">
        <v>148</v>
      </c>
    </row>
    <row r="143" spans="12:14" x14ac:dyDescent="0.25">
      <c r="L143" s="1"/>
      <c r="M143" s="1" t="s">
        <v>137</v>
      </c>
      <c r="N143" s="1" t="s">
        <v>149</v>
      </c>
    </row>
    <row r="144" spans="12:14" x14ac:dyDescent="0.25">
      <c r="L144" s="1"/>
      <c r="M144" s="1" t="s">
        <v>138</v>
      </c>
      <c r="N144" s="1" t="s">
        <v>150</v>
      </c>
    </row>
    <row r="145" spans="12:14" x14ac:dyDescent="0.25">
      <c r="L145" s="1"/>
      <c r="M145" s="1"/>
      <c r="N145" s="1" t="s">
        <v>151</v>
      </c>
    </row>
    <row r="146" spans="12:14" x14ac:dyDescent="0.25">
      <c r="L146" s="1"/>
      <c r="M146" s="1"/>
      <c r="N146" s="1" t="s">
        <v>152</v>
      </c>
    </row>
    <row r="147" spans="12:14" x14ac:dyDescent="0.25">
      <c r="L147" s="1"/>
      <c r="M147" s="1"/>
      <c r="N147" s="1" t="s">
        <v>153</v>
      </c>
    </row>
  </sheetData>
  <hyperlinks>
    <hyperlink ref="B1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ALLIANZ</vt:lpstr>
      <vt:lpstr>ČSOB Pojištovna</vt:lpstr>
      <vt:lpstr>Hárok3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2019-12-18T13:41:57Z</dcterms:modified>
</cp:coreProperties>
</file>